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donnell/Downloads/APS Ed Div Stats/"/>
    </mc:Choice>
  </mc:AlternateContent>
  <xr:revisionPtr revIDLastSave="0" documentId="13_ncr:1_{B2C39610-228F-D548-A4A7-AE78FCACED5D}" xr6:coauthVersionLast="47" xr6:coauthVersionMax="47" xr10:uidLastSave="{00000000-0000-0000-0000-000000000000}"/>
  <bookViews>
    <workbookView xWindow="-37340" yWindow="-2520" windowWidth="32160" windowHeight="18840" activeTab="6" xr2:uid="{00000000-000D-0000-FFFF-FFFF00000000}"/>
  </bookViews>
  <sheets>
    <sheet name="PhysicsBachelor's" sheetId="1" r:id="rId1"/>
    <sheet name="Master's" sheetId="2" state="hidden" r:id="rId2"/>
    <sheet name="PhysicsDoctorate" sheetId="3" r:id="rId3"/>
    <sheet name="AllBachelor's" sheetId="5" r:id="rId4"/>
    <sheet name="CensusData" sheetId="6" r:id="rId5"/>
    <sheet name="Data" sheetId="7" r:id="rId6"/>
    <sheet name="Graph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7" l="1"/>
  <c r="G23" i="7"/>
  <c r="G9" i="6"/>
  <c r="F9" i="6" l="1"/>
  <c r="C15" i="5"/>
  <c r="D15" i="5"/>
  <c r="E15" i="5"/>
  <c r="F15" i="5"/>
  <c r="B15" i="5"/>
  <c r="G11" i="7" l="1"/>
  <c r="G6" i="7"/>
  <c r="G7" i="7"/>
  <c r="G8" i="7"/>
  <c r="G9" i="7"/>
  <c r="G10" i="7"/>
  <c r="G5" i="7"/>
  <c r="B11" i="7"/>
  <c r="B10" i="7"/>
  <c r="B9" i="7"/>
  <c r="B8" i="7"/>
  <c r="B7" i="7"/>
  <c r="B6" i="7"/>
  <c r="B5" i="7"/>
  <c r="K19" i="7"/>
  <c r="G22" i="7"/>
  <c r="G21" i="7"/>
  <c r="G20" i="7"/>
  <c r="D9" i="6"/>
  <c r="C9" i="6"/>
  <c r="B9" i="6"/>
  <c r="E9" i="6"/>
  <c r="G15" i="5"/>
  <c r="B26" i="7" s="1"/>
  <c r="G14" i="5"/>
  <c r="G13" i="5"/>
  <c r="G12" i="5"/>
  <c r="B25" i="7" s="1"/>
  <c r="G11" i="5"/>
  <c r="B24" i="7" s="1"/>
  <c r="G10" i="5"/>
  <c r="B23" i="7" s="1"/>
  <c r="G9" i="5"/>
  <c r="B22" i="7" s="1"/>
  <c r="G8" i="5"/>
  <c r="B21" i="7" s="1"/>
  <c r="G7" i="5"/>
  <c r="B20" i="7" s="1"/>
  <c r="G16" i="3"/>
  <c r="F16" i="3"/>
  <c r="E16" i="3"/>
  <c r="D16" i="3"/>
  <c r="C16" i="3"/>
  <c r="H16" i="3" s="1"/>
  <c r="H15" i="3"/>
  <c r="H14" i="3"/>
  <c r="H13" i="3"/>
  <c r="H12" i="3"/>
  <c r="H11" i="3"/>
  <c r="H10" i="3"/>
  <c r="H9" i="3"/>
  <c r="H8" i="3"/>
  <c r="G16" i="1"/>
  <c r="F16" i="1"/>
  <c r="E16" i="1"/>
  <c r="D16" i="1"/>
  <c r="C16" i="1"/>
  <c r="H16" i="1" s="1"/>
  <c r="H15" i="1"/>
  <c r="H14" i="1"/>
  <c r="H13" i="1"/>
  <c r="H12" i="1"/>
  <c r="H11" i="1"/>
  <c r="H10" i="1"/>
  <c r="H9" i="1"/>
  <c r="H8" i="1"/>
  <c r="B12" i="7" l="1"/>
  <c r="G12" i="7" l="1"/>
  <c r="K12" i="7"/>
  <c r="K23" i="7" s="1"/>
  <c r="K11" i="7"/>
  <c r="I57" i="2"/>
  <c r="T12" i="2" s="1"/>
  <c r="I56" i="2"/>
  <c r="T11" i="2" s="1"/>
  <c r="I55" i="2"/>
  <c r="T10" i="2" s="1"/>
  <c r="I54" i="2"/>
  <c r="T9" i="2" s="1"/>
  <c r="I53" i="2"/>
  <c r="T8" i="2"/>
  <c r="I52" i="2"/>
  <c r="T7" i="2" s="1"/>
  <c r="I42" i="2"/>
  <c r="S12" i="2"/>
  <c r="I41" i="2"/>
  <c r="S11" i="2" s="1"/>
  <c r="I40" i="2"/>
  <c r="S10" i="2" s="1"/>
  <c r="I39" i="2"/>
  <c r="S9" i="2" s="1"/>
  <c r="I38" i="2"/>
  <c r="S8" i="2"/>
  <c r="I37" i="2"/>
  <c r="S7" i="2" s="1"/>
  <c r="I35" i="2"/>
  <c r="R12" i="2"/>
  <c r="I34" i="2"/>
  <c r="R11" i="2" s="1"/>
  <c r="I33" i="2"/>
  <c r="R10" i="2"/>
  <c r="I32" i="2"/>
  <c r="R9" i="2" s="1"/>
  <c r="I31" i="2"/>
  <c r="R8" i="2" s="1"/>
  <c r="I30" i="2"/>
  <c r="R7" i="2" s="1"/>
  <c r="I28" i="2"/>
  <c r="Q12" i="2"/>
  <c r="I27" i="2"/>
  <c r="Q11" i="2" s="1"/>
  <c r="I26" i="2"/>
  <c r="Q10" i="2"/>
  <c r="I25" i="2"/>
  <c r="Q9" i="2" s="1"/>
  <c r="I24" i="2"/>
  <c r="Q8" i="2" s="1"/>
  <c r="I23" i="2"/>
  <c r="Q7" i="2" s="1"/>
  <c r="I73" i="2"/>
  <c r="P12" i="2" s="1"/>
  <c r="I72" i="2"/>
  <c r="P11" i="2" s="1"/>
  <c r="I71" i="2"/>
  <c r="P10" i="2"/>
  <c r="I70" i="2"/>
  <c r="P9" i="2" s="1"/>
  <c r="I69" i="2"/>
  <c r="P8" i="2" s="1"/>
  <c r="I68" i="2"/>
  <c r="P7" i="2" s="1"/>
  <c r="I21" i="2"/>
  <c r="O12" i="2"/>
  <c r="I20" i="2"/>
  <c r="O11" i="2" s="1"/>
  <c r="I19" i="2"/>
  <c r="O10" i="2" s="1"/>
  <c r="I18" i="2"/>
  <c r="O9" i="2" s="1"/>
  <c r="I17" i="2"/>
  <c r="O8" i="2" s="1"/>
  <c r="I16" i="2"/>
  <c r="O7" i="2" s="1"/>
  <c r="I14" i="2"/>
  <c r="N12" i="2"/>
  <c r="I13" i="2"/>
  <c r="N11" i="2" s="1"/>
  <c r="I12" i="2"/>
  <c r="N10" i="2"/>
  <c r="I11" i="2"/>
  <c r="N9" i="2" s="1"/>
  <c r="I10" i="2"/>
  <c r="N8" i="2" s="1"/>
  <c r="I9" i="2"/>
  <c r="N7" i="2" s="1"/>
  <c r="B27" i="7" l="1"/>
  <c r="P14" i="2"/>
  <c r="P13" i="2"/>
  <c r="T14" i="2"/>
  <c r="T13" i="2"/>
  <c r="H5" i="7"/>
  <c r="Q14" i="2"/>
  <c r="Q13" i="2"/>
  <c r="N13" i="2"/>
  <c r="N14" i="2"/>
  <c r="N15" i="2" s="1"/>
  <c r="R13" i="2"/>
  <c r="R14" i="2"/>
  <c r="O14" i="2"/>
  <c r="O13" i="2"/>
  <c r="S14" i="2"/>
  <c r="S13" i="2"/>
  <c r="R15" i="2" l="1"/>
  <c r="Q15" i="2"/>
  <c r="C10" i="7"/>
  <c r="C6" i="7"/>
  <c r="O15" i="2"/>
  <c r="H9" i="7"/>
  <c r="H6" i="7"/>
  <c r="H7" i="7"/>
  <c r="H10" i="7"/>
  <c r="H8" i="7"/>
  <c r="C25" i="7"/>
  <c r="C9" i="7"/>
  <c r="C12" i="7"/>
  <c r="K21" i="7" s="1"/>
  <c r="T15" i="2"/>
  <c r="C8" i="7"/>
  <c r="S15" i="2"/>
  <c r="C7" i="7"/>
  <c r="H12" i="7"/>
  <c r="K22" i="7" s="1"/>
  <c r="C5" i="7"/>
  <c r="P15" i="2"/>
  <c r="C22" i="7" l="1"/>
  <c r="C23" i="7"/>
  <c r="C20" i="7"/>
  <c r="C24" i="7"/>
  <c r="C21" i="7"/>
  <c r="C27" i="7"/>
  <c r="K20" i="7" s="1"/>
</calcChain>
</file>

<file path=xl/sharedStrings.xml><?xml version="1.0" encoding="utf-8"?>
<sst xmlns="http://schemas.openxmlformats.org/spreadsheetml/2006/main" count="287" uniqueCount="83">
  <si>
    <t>Year: 2012, 2011, 2010</t>
  </si>
  <si>
    <t>Academic Discipline, Detailed (standardized): Astronomy, Chemistry, Mathematics and Statistics, Computer Science, Biological Sciences</t>
  </si>
  <si>
    <t>Race &amp; Ethnicity (standardized): Black, Non-Hispanic, American Indian or Alaska Native, Asian or Pacific Islander, Hispanic, White, Non-Hispanic, Other/Unknown Races &amp; Ethnicities</t>
  </si>
  <si>
    <t>Level of Degree or Other Award: Bachelor's Degrees</t>
  </si>
  <si>
    <t>Year</t>
  </si>
  <si>
    <t>2010</t>
  </si>
  <si>
    <t>2011</t>
  </si>
  <si>
    <t>2012</t>
  </si>
  <si>
    <t/>
  </si>
  <si>
    <t>Degrees/Awards Conferred by Race (NSF population of institutions) (Sum)</t>
  </si>
  <si>
    <t>Degrees/Awards Conferred by Race-2nd Major (NSF population of institutions) (Sum)</t>
  </si>
  <si>
    <t>Academic Discipline, Detailed (standardized)</t>
  </si>
  <si>
    <t>Race &amp; Ethnicity (standardized)</t>
  </si>
  <si>
    <t>Astronomy</t>
  </si>
  <si>
    <t>Black, Non-Hispanic</t>
  </si>
  <si>
    <t>American Indian or Alaska Native</t>
  </si>
  <si>
    <t>Asian or Pacific Islander</t>
  </si>
  <si>
    <t>Hispanic</t>
  </si>
  <si>
    <t>White, Non-Hispanic</t>
  </si>
  <si>
    <t>Other/Unknown Races &amp; Ethnicities</t>
  </si>
  <si>
    <t>Chemistry</t>
  </si>
  <si>
    <t>Mathematics and Statistics</t>
  </si>
  <si>
    <t>Computer Science</t>
  </si>
  <si>
    <t>Biological Sciences</t>
  </si>
  <si>
    <t>Average</t>
  </si>
  <si>
    <t>Academic Discipline, Broad (standardized): Engineering</t>
  </si>
  <si>
    <t>Academic Discipline, Broad (standardized)</t>
  </si>
  <si>
    <t>Engineering</t>
  </si>
  <si>
    <t>*Engineering is comprised of: Aerospace Engineering, Chemical Engineering, Civil Engineering, Electrical Engineering, Mechanical Engineering, Materials Engineering, Industrial Engineering, Other Engineering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</si>
  <si>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</si>
  <si>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Notes:</t>
  </si>
  <si>
    <t>The following selection groups were used in the table: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</si>
  <si>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</si>
  <si>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Academic Discipline</t>
  </si>
  <si>
    <t>Physics</t>
  </si>
  <si>
    <t>Engineering</t>
    <phoneticPr fontId="0" type="noConversion"/>
  </si>
  <si>
    <t>TOTAL</t>
    <phoneticPr fontId="0" type="noConversion"/>
  </si>
  <si>
    <t>Minorities total</t>
    <phoneticPr fontId="0" type="noConversion"/>
  </si>
  <si>
    <t xml:space="preserve">Percentage of minorities </t>
    <phoneticPr fontId="0" type="noConversion"/>
  </si>
  <si>
    <t>Averages</t>
  </si>
  <si>
    <t>Level of Degree or Other Award: Master's Degrees</t>
  </si>
  <si>
    <t>TOTAL</t>
  </si>
  <si>
    <t>Average in Physics</t>
  </si>
  <si>
    <t>Race</t>
  </si>
  <si>
    <t>Percent</t>
  </si>
  <si>
    <t>Physics Bachelor's Data</t>
  </si>
  <si>
    <t>Physics Doctorate Data</t>
  </si>
  <si>
    <t>Physics Faculty Data</t>
  </si>
  <si>
    <t>All Bachelor's Data</t>
  </si>
  <si>
    <t>Level of Degree or Other Award: Doctorate Degrees</t>
  </si>
  <si>
    <t>Hispanic or Latino</t>
  </si>
  <si>
    <t>18-24 years</t>
  </si>
  <si>
    <t>Source: US Census Bureau</t>
  </si>
  <si>
    <t>AIP 2012 Survey of Physics &amp; Astronomy Degree-Granting Departments (July 2014 report)</t>
  </si>
  <si>
    <t>College Age Population</t>
  </si>
  <si>
    <t>Physics Bachelor's</t>
  </si>
  <si>
    <t>Physics Faculty</t>
  </si>
  <si>
    <t>All
Bachelor's</t>
  </si>
  <si>
    <t>Physics
PhDs</t>
  </si>
  <si>
    <t>Black or African American</t>
  </si>
  <si>
    <t>White</t>
  </si>
  <si>
    <t>Degrees/Awards Conferred by Race (NCES population of institutions) (Sum)</t>
  </si>
  <si>
    <t>Asian</t>
  </si>
  <si>
    <t>Native Hawaiian or Other Pacific Islander</t>
  </si>
  <si>
    <t>TOTAL excluding temporary</t>
  </si>
  <si>
    <t>Temporary resident/Nonresident alien</t>
  </si>
  <si>
    <t>Grand total</t>
  </si>
  <si>
    <t>Total EXCLUDING temporary residents</t>
  </si>
  <si>
    <t>Black</t>
  </si>
  <si>
    <t>Native Hawaiian</t>
  </si>
  <si>
    <t>American Indian</t>
  </si>
  <si>
    <t>5 Year Av</t>
  </si>
  <si>
    <t>Native American</t>
  </si>
  <si>
    <t>Years: 2016-2020</t>
  </si>
  <si>
    <t>Academic Discipline (standardized)</t>
  </si>
  <si>
    <t>*The category of Individuals Marginalized by Race/Ethnicity includes Black or African American (non-Hispanic), American Indian or Alaska Native, Native Hawaiian or Other Pacific Islander, and Hispanic or Latino.</t>
  </si>
  <si>
    <t>American Indian, Alaska Native, Native Hawaiian, and Other Pacific Islander</t>
  </si>
  <si>
    <t>2020 Percent of Population</t>
  </si>
  <si>
    <t>TOTAL marginalized by race/ethnicity</t>
  </si>
  <si>
    <t>2020 Census Data (ages 18-24)</t>
  </si>
  <si>
    <t>Marginalized by race/ethnicity</t>
  </si>
  <si>
    <t>Percent of individuals marginalized by race/ethnicity</t>
  </si>
  <si>
    <t>Black, Hispanic, American Indian, Alsaka Native, Native Hawaiian, and/or Other Pacific Islander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</si>
</sst>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0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5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3" fontId="0" fillId="0" borderId="0" xfId="0" applyNumberFormat="1"/>
    <xf numFmtId="0" fontId="0" fillId="0" borderId="3" xfId="0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0" fillId="2" borderId="7" xfId="0" applyFill="1" applyBorder="1" applyAlignment="1">
      <alignment horizontal="left" vertical="center"/>
    </xf>
    <xf numFmtId="2" fontId="0" fillId="0" borderId="7" xfId="0" applyNumberFormat="1" applyBorder="1"/>
    <xf numFmtId="164" fontId="0" fillId="0" borderId="7" xfId="0" applyNumberFormat="1" applyBorder="1"/>
    <xf numFmtId="9" fontId="0" fillId="0" borderId="7" xfId="77" applyFont="1" applyBorder="1"/>
    <xf numFmtId="9" fontId="0" fillId="0" borderId="7" xfId="77" applyFont="1" applyFill="1" applyBorder="1"/>
    <xf numFmtId="3" fontId="0" fillId="0" borderId="7" xfId="0" applyNumberFormat="1" applyBorder="1"/>
    <xf numFmtId="165" fontId="0" fillId="0" borderId="7" xfId="96" applyNumberFormat="1" applyFont="1" applyBorder="1"/>
    <xf numFmtId="0" fontId="4" fillId="0" borderId="0" xfId="0" applyFont="1"/>
    <xf numFmtId="0" fontId="4" fillId="0" borderId="0" xfId="145"/>
    <xf numFmtId="0" fontId="0" fillId="0" borderId="8" xfId="0" applyBorder="1"/>
    <xf numFmtId="9" fontId="0" fillId="0" borderId="9" xfId="0" applyNumberFormat="1" applyBorder="1"/>
    <xf numFmtId="0" fontId="0" fillId="0" borderId="10" xfId="0" applyBorder="1" applyAlignment="1">
      <alignment wrapText="1"/>
    </xf>
    <xf numFmtId="9" fontId="0" fillId="0" borderId="11" xfId="0" applyNumberFormat="1" applyBorder="1"/>
    <xf numFmtId="0" fontId="0" fillId="0" borderId="10" xfId="0" applyBorder="1"/>
    <xf numFmtId="0" fontId="0" fillId="0" borderId="12" xfId="0" applyBorder="1"/>
    <xf numFmtId="9" fontId="0" fillId="0" borderId="13" xfId="0" applyNumberFormat="1" applyBorder="1"/>
    <xf numFmtId="0" fontId="1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3" fontId="0" fillId="0" borderId="17" xfId="0" applyNumberFormat="1" applyBorder="1"/>
    <xf numFmtId="0" fontId="0" fillId="0" borderId="17" xfId="0" applyBorder="1"/>
    <xf numFmtId="0" fontId="4" fillId="2" borderId="17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1" fillId="0" borderId="0" xfId="0" applyFont="1"/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3" fontId="0" fillId="0" borderId="18" xfId="0" applyNumberFormat="1" applyBorder="1"/>
    <xf numFmtId="0" fontId="0" fillId="0" borderId="18" xfId="0" applyBorder="1"/>
    <xf numFmtId="10" fontId="5" fillId="0" borderId="18" xfId="0" applyNumberFormat="1" applyFont="1" applyBorder="1" applyAlignment="1">
      <alignment horizontal="center" wrapText="1"/>
    </xf>
    <xf numFmtId="10" fontId="4" fillId="0" borderId="18" xfId="0" applyNumberFormat="1" applyFont="1" applyBorder="1" applyAlignment="1">
      <alignment horizontal="center" wrapText="1"/>
    </xf>
    <xf numFmtId="10" fontId="5" fillId="0" borderId="18" xfId="0" applyNumberFormat="1" applyFont="1" applyBorder="1" applyAlignment="1">
      <alignment horizontal="center"/>
    </xf>
    <xf numFmtId="0" fontId="4" fillId="2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7" xfId="0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</cellXfs>
  <cellStyles count="158">
    <cellStyle name="Comma" xfId="96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Normal" xfId="0" builtinId="0"/>
    <cellStyle name="Normal 2" xfId="145" xr:uid="{00000000-0005-0000-0000-00009C000000}"/>
    <cellStyle name="Percent" xfId="77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16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n-US" sz="2000"/>
              <a:t>Retention</a:t>
            </a:r>
            <a:r>
              <a:rPr lang="en-US" sz="2000" baseline="0"/>
              <a:t> of </a:t>
            </a:r>
            <a:r>
              <a:rPr lang="en-US" sz="2000"/>
              <a:t>Individuals Marginalized by</a:t>
            </a:r>
            <a:r>
              <a:rPr lang="en-US" sz="2000" baseline="0"/>
              <a:t> Race/Ethnicity</a:t>
            </a:r>
            <a:endParaRPr lang="en-US" sz="2000"/>
          </a:p>
        </c:rich>
      </c:tx>
      <c:layout>
        <c:manualLayout>
          <c:xMode val="edge"/>
          <c:yMode val="edge"/>
          <c:x val="0.25921278313137114"/>
          <c:y val="2.61290695376834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727104649452699E-2"/>
          <c:y val="0.11492578022212301"/>
          <c:w val="0.89400230640119704"/>
          <c:h val="0.71272889058858702"/>
        </c:manualLayout>
      </c:layout>
      <c:barChart>
        <c:barDir val="col"/>
        <c:grouping val="clustered"/>
        <c:varyColors val="0"/>
        <c:ser>
          <c:idx val="0"/>
          <c:order val="0"/>
          <c:spPr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F9B4-C54D-BE6F-5D8210E30DB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F9B4-C54D-BE6F-5D8210E30DB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F9B4-C54D-BE6F-5D8210E30DB9}"/>
              </c:ext>
            </c:extLst>
          </c:dPt>
          <c:cat>
            <c:strRef>
              <c:f>Data!$J$19:$J$23</c:f>
              <c:strCache>
                <c:ptCount val="5"/>
                <c:pt idx="0">
                  <c:v>College Age Population</c:v>
                </c:pt>
                <c:pt idx="1">
                  <c:v>All
Bachelor's</c:v>
                </c:pt>
                <c:pt idx="2">
                  <c:v>Physics Bachelor's</c:v>
                </c:pt>
                <c:pt idx="3">
                  <c:v>Physics
PhDs</c:v>
                </c:pt>
                <c:pt idx="4">
                  <c:v>Physics Faculty</c:v>
                </c:pt>
              </c:strCache>
            </c:strRef>
          </c:cat>
          <c:val>
            <c:numRef>
              <c:f>Data!$K$19:$K$23</c:f>
              <c:numCache>
                <c:formatCode>0%</c:formatCode>
                <c:ptCount val="5"/>
                <c:pt idx="0">
                  <c:v>0.39915215430865181</c:v>
                </c:pt>
                <c:pt idx="1">
                  <c:v>0.24825956991808001</c:v>
                </c:pt>
                <c:pt idx="2">
                  <c:v>0.14540251995768011</c:v>
                </c:pt>
                <c:pt idx="3">
                  <c:v>6.9225251076040148E-2</c:v>
                </c:pt>
                <c:pt idx="4">
                  <c:v>5.3000000000000005E-2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B4-C54D-BE6F-5D8210E30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2135791624"/>
        <c:axId val="-2135408216"/>
      </c:barChart>
      <c:catAx>
        <c:axId val="-21357916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-2135408216"/>
        <c:crosses val="autoZero"/>
        <c:auto val="1"/>
        <c:lblAlgn val="ctr"/>
        <c:lblOffset val="100"/>
        <c:noMultiLvlLbl val="0"/>
      </c:catAx>
      <c:valAx>
        <c:axId val="-21354082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-2135791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tabSelected="1" zoomScale="150" workbookViewId="0"/>
  </sheetViews>
  <pageMargins left="0.25" right="0.25" top="0.75" bottom="0.75" header="0.3" footer="0.3"/>
  <pageSetup orientation="landscape" horizontalDpi="0" verticalDpi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1133" cy="6290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0.0884</cdr:x>
      <cdr:y>0.11611</cdr:y>
    </cdr:from>
    <cdr:to>
      <cdr:x>0.44291</cdr:x>
      <cdr:y>0.19516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12799" y="730406"/>
          <a:ext cx="3259667" cy="497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 anchorCtr="0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accent1"/>
              </a:solidFill>
              <a:latin typeface="Arial"/>
              <a:cs typeface="Arial"/>
            </a:rPr>
            <a:t>Marginalized by Race/Ethnicity (All)</a:t>
          </a:r>
        </a:p>
      </cdr:txBody>
    </cdr:sp>
  </cdr:relSizeAnchor>
  <cdr:relSizeAnchor xmlns:cdr="http://schemas.openxmlformats.org/drawingml/2006/chartDrawing">
    <cdr:from>
      <cdr:x>0.44314</cdr:x>
      <cdr:y>0.11649</cdr:y>
    </cdr:from>
    <cdr:to>
      <cdr:x>0.44314</cdr:x>
      <cdr:y>0.83045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FBCD6787-8395-FE4A-80FC-B342FEA35D9A}"/>
            </a:ext>
          </a:extLst>
        </cdr:cNvPr>
        <cdr:cNvCxnSpPr/>
      </cdr:nvCxnSpPr>
      <cdr:spPr>
        <a:xfrm xmlns:a="http://schemas.openxmlformats.org/drawingml/2006/main" flipV="1">
          <a:off x="3796561" y="678658"/>
          <a:ext cx="23" cy="4159437"/>
        </a:xfrm>
        <a:prstGeom xmlns:a="http://schemas.openxmlformats.org/drawingml/2006/main" prst="line">
          <a:avLst/>
        </a:prstGeom>
        <a:ln xmlns:a="http://schemas.openxmlformats.org/drawingml/2006/main" w="38100" cmpd="sng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0.44423</cdr:x>
      <cdr:y>0.9524</cdr:y>
    </cdr:from>
    <cdr:to>
      <cdr:x>1</cdr:x>
      <cdr:y>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3810000" y="5555857"/>
          <a:ext cx="4766733" cy="27767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US Census, IPEDS, AIP,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 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0.0846</cdr:x>
      <cdr:y>0</cdr:y>
    </cdr:from>
    <cdr:to>
      <cdr:x>0.17789</cdr:x>
      <cdr:y>0.11248</cdr:y>
    </cdr:to>
    <cdr:pic>
      <cdr:nvPicPr>
        <cdr:cNvPr id="8" name="Picture 7">
          <a:extLst xmlns:a="http://schemas.openxmlformats.org/drawingml/2006/main">
            <a:ext uri="{FF2B5EF4-FFF2-40B4-BE49-F238E27FC236}">
              <a16:creationId xmlns:a16="http://schemas.microsoft.com/office/drawing/2014/main" id="{5A656B76-BBF7-F041-940D-B2379D77329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77848" y="0"/>
          <a:ext cx="857783" cy="70758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0.44475</cdr:x>
      <cdr:y>0.11709</cdr:y>
    </cdr:from>
    <cdr:to>
      <cdr:x>0.97974</cdr:x>
      <cdr:y>0.19614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A608E9D1-5DED-2883-D5C4-BB029C4CD7FA}"/>
            </a:ext>
          </a:extLst>
        </cdr:cNvPr>
        <cdr:cNvSpPr/>
      </cdr:nvSpPr>
      <cdr:spPr>
        <a:xfrm xmlns:a="http://schemas.openxmlformats.org/drawingml/2006/main">
          <a:off x="4089400" y="736600"/>
          <a:ext cx="4919133" cy="497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FF0000"/>
              </a:solidFill>
              <a:latin typeface="Arial"/>
              <a:cs typeface="Arial"/>
            </a:rPr>
            <a:t>Marginalized by Race/Ethnicity (Physics)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Primarie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00FFFF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showRuler="0" workbookViewId="0"/>
  </sheetViews>
  <sheetFormatPr baseColWidth="10" defaultColWidth="8.83203125" defaultRowHeight="13" x14ac:dyDescent="0.15"/>
  <cols>
    <col min="1" max="1" width="18.83203125" customWidth="1"/>
    <col min="2" max="2" width="38" customWidth="1"/>
    <col min="3" max="8" width="16.6640625" customWidth="1"/>
    <col min="10" max="10" width="20" customWidth="1"/>
    <col min="11" max="17" width="12" customWidth="1"/>
  </cols>
  <sheetData>
    <row r="1" spans="1:8" x14ac:dyDescent="0.15">
      <c r="A1" s="17" t="s">
        <v>73</v>
      </c>
    </row>
    <row r="2" spans="1:8" x14ac:dyDescent="0.15">
      <c r="A2" t="s">
        <v>2</v>
      </c>
    </row>
    <row r="3" spans="1:8" x14ac:dyDescent="0.15">
      <c r="A3" t="s">
        <v>3</v>
      </c>
    </row>
    <row r="4" spans="1:8" x14ac:dyDescent="0.15">
      <c r="A4" t="s">
        <v>29</v>
      </c>
    </row>
    <row r="5" spans="1:8" x14ac:dyDescent="0.15">
      <c r="A5" s="49" t="s">
        <v>4</v>
      </c>
      <c r="B5" s="50"/>
      <c r="C5" s="32">
        <v>2016</v>
      </c>
      <c r="D5" s="32">
        <v>2017</v>
      </c>
      <c r="E5" s="32">
        <v>2018</v>
      </c>
      <c r="F5" s="32">
        <v>2019</v>
      </c>
      <c r="G5" s="32">
        <v>2020</v>
      </c>
      <c r="H5" s="52" t="s">
        <v>24</v>
      </c>
    </row>
    <row r="6" spans="1:8" ht="70" x14ac:dyDescent="0.15">
      <c r="A6" s="49" t="s">
        <v>8</v>
      </c>
      <c r="B6" s="50"/>
      <c r="C6" s="26" t="s">
        <v>61</v>
      </c>
      <c r="D6" s="33" t="s">
        <v>61</v>
      </c>
      <c r="E6" s="33" t="s">
        <v>61</v>
      </c>
      <c r="F6" s="33" t="s">
        <v>61</v>
      </c>
      <c r="G6" s="33" t="s">
        <v>61</v>
      </c>
      <c r="H6" s="53"/>
    </row>
    <row r="7" spans="1:8" ht="14" x14ac:dyDescent="0.15">
      <c r="A7" s="34" t="s">
        <v>74</v>
      </c>
      <c r="B7" s="35" t="s">
        <v>12</v>
      </c>
      <c r="C7" s="36"/>
      <c r="D7" s="36"/>
      <c r="E7" s="37"/>
      <c r="F7" s="37"/>
      <c r="G7" s="37"/>
      <c r="H7" s="37"/>
    </row>
    <row r="8" spans="1:8" x14ac:dyDescent="0.15">
      <c r="A8" s="51" t="s">
        <v>34</v>
      </c>
      <c r="B8" s="28" t="s">
        <v>15</v>
      </c>
      <c r="C8" s="29">
        <v>28</v>
      </c>
      <c r="D8" s="29">
        <v>22</v>
      </c>
      <c r="E8" s="29">
        <v>22</v>
      </c>
      <c r="F8" s="29">
        <v>28</v>
      </c>
      <c r="G8" s="29">
        <v>20</v>
      </c>
      <c r="H8" s="30">
        <f t="shared" ref="H8:H13" si="0">(SUM(C8:G8))/5</f>
        <v>24</v>
      </c>
    </row>
    <row r="9" spans="1:8" x14ac:dyDescent="0.15">
      <c r="A9" s="51"/>
      <c r="B9" s="28" t="s">
        <v>62</v>
      </c>
      <c r="C9" s="29">
        <v>600</v>
      </c>
      <c r="D9" s="29">
        <v>600</v>
      </c>
      <c r="E9" s="29">
        <v>707</v>
      </c>
      <c r="F9" s="29">
        <v>715</v>
      </c>
      <c r="G9" s="29">
        <v>744</v>
      </c>
      <c r="H9" s="30">
        <f t="shared" si="0"/>
        <v>673.2</v>
      </c>
    </row>
    <row r="10" spans="1:8" x14ac:dyDescent="0.15">
      <c r="A10" s="51"/>
      <c r="B10" s="28" t="s">
        <v>59</v>
      </c>
      <c r="C10" s="29">
        <v>251</v>
      </c>
      <c r="D10" s="29">
        <v>264</v>
      </c>
      <c r="E10" s="29">
        <v>253</v>
      </c>
      <c r="F10" s="29">
        <v>315</v>
      </c>
      <c r="G10" s="29">
        <v>292</v>
      </c>
      <c r="H10" s="30">
        <f t="shared" si="0"/>
        <v>275</v>
      </c>
    </row>
    <row r="11" spans="1:8" x14ac:dyDescent="0.15">
      <c r="A11" s="51"/>
      <c r="B11" s="28" t="s">
        <v>50</v>
      </c>
      <c r="C11" s="29">
        <v>714</v>
      </c>
      <c r="D11" s="29">
        <v>801</v>
      </c>
      <c r="E11" s="29">
        <v>923</v>
      </c>
      <c r="F11" s="29">
        <v>1010</v>
      </c>
      <c r="G11" s="29">
        <v>1060</v>
      </c>
      <c r="H11" s="30">
        <f t="shared" si="0"/>
        <v>901.6</v>
      </c>
    </row>
    <row r="12" spans="1:8" x14ac:dyDescent="0.15">
      <c r="A12" s="51"/>
      <c r="B12" s="28" t="s">
        <v>63</v>
      </c>
      <c r="C12" s="29">
        <v>12</v>
      </c>
      <c r="D12" s="29">
        <v>5</v>
      </c>
      <c r="E12" s="29">
        <v>10</v>
      </c>
      <c r="F12" s="29">
        <v>12</v>
      </c>
      <c r="G12" s="29">
        <v>5</v>
      </c>
      <c r="H12" s="30">
        <f t="shared" si="0"/>
        <v>8.8000000000000007</v>
      </c>
    </row>
    <row r="13" spans="1:8" x14ac:dyDescent="0.15">
      <c r="A13" s="51"/>
      <c r="B13" s="28" t="s">
        <v>60</v>
      </c>
      <c r="C13" s="29">
        <v>5742</v>
      </c>
      <c r="D13" s="29">
        <v>5744</v>
      </c>
      <c r="E13" s="29">
        <v>5927</v>
      </c>
      <c r="F13" s="29">
        <v>5801</v>
      </c>
      <c r="G13" s="29">
        <v>5771</v>
      </c>
      <c r="H13" s="30">
        <f t="shared" si="0"/>
        <v>5797</v>
      </c>
    </row>
    <row r="14" spans="1:8" x14ac:dyDescent="0.15">
      <c r="A14" s="51"/>
      <c r="B14" s="31" t="s">
        <v>65</v>
      </c>
      <c r="C14" s="29">
        <v>605</v>
      </c>
      <c r="D14" s="29">
        <v>711</v>
      </c>
      <c r="E14" s="29">
        <v>802</v>
      </c>
      <c r="F14" s="29">
        <v>941</v>
      </c>
      <c r="G14" s="29">
        <v>937</v>
      </c>
      <c r="H14" s="30">
        <f t="shared" ref="H14:H16" si="1">(SUM(C14:G14))/5</f>
        <v>799.2</v>
      </c>
    </row>
    <row r="15" spans="1:8" x14ac:dyDescent="0.15">
      <c r="A15" s="51"/>
      <c r="B15" s="31" t="s">
        <v>66</v>
      </c>
      <c r="C15" s="29">
        <v>8589</v>
      </c>
      <c r="D15" s="29">
        <v>8818</v>
      </c>
      <c r="E15" s="29">
        <v>9283</v>
      </c>
      <c r="F15" s="29">
        <v>9437</v>
      </c>
      <c r="G15" s="29">
        <v>9457</v>
      </c>
      <c r="H15" s="30">
        <f t="shared" si="1"/>
        <v>9116.7999999999993</v>
      </c>
    </row>
    <row r="16" spans="1:8" x14ac:dyDescent="0.15">
      <c r="A16" s="51"/>
      <c r="B16" s="31" t="s">
        <v>67</v>
      </c>
      <c r="C16" s="29">
        <f t="shared" ref="C16:G16" si="2">C15-C14</f>
        <v>7984</v>
      </c>
      <c r="D16" s="29">
        <f t="shared" si="2"/>
        <v>8107</v>
      </c>
      <c r="E16" s="29">
        <f t="shared" si="2"/>
        <v>8481</v>
      </c>
      <c r="F16" s="29">
        <f t="shared" si="2"/>
        <v>8496</v>
      </c>
      <c r="G16" s="29">
        <f t="shared" si="2"/>
        <v>8520</v>
      </c>
      <c r="H16" s="30">
        <f t="shared" si="1"/>
        <v>8317.6</v>
      </c>
    </row>
    <row r="17" spans="1:1" x14ac:dyDescent="0.15">
      <c r="A17" s="17" t="s">
        <v>30</v>
      </c>
    </row>
    <row r="18" spans="1:1" x14ac:dyDescent="0.15">
      <c r="A18" t="s">
        <v>31</v>
      </c>
    </row>
    <row r="19" spans="1:1" x14ac:dyDescent="0.15">
      <c r="A19" t="s">
        <v>32</v>
      </c>
    </row>
  </sheetData>
  <mergeCells count="4">
    <mergeCell ref="A5:B5"/>
    <mergeCell ref="A6:B6"/>
    <mergeCell ref="A8:A16"/>
    <mergeCell ref="H5:H6"/>
  </mergeCell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6"/>
  <sheetViews>
    <sheetView showRuler="0" topLeftCell="C1" workbookViewId="0">
      <selection activeCell="N40" sqref="N40"/>
    </sheetView>
  </sheetViews>
  <sheetFormatPr baseColWidth="10" defaultColWidth="11.5" defaultRowHeight="13" x14ac:dyDescent="0.15"/>
  <cols>
    <col min="1" max="1" width="48.83203125" customWidth="1"/>
    <col min="2" max="2" width="37.6640625" customWidth="1"/>
    <col min="3" max="9" width="20.83203125" customWidth="1"/>
    <col min="13" max="13" width="21.83203125" customWidth="1"/>
  </cols>
  <sheetData>
    <row r="1" spans="1:20" x14ac:dyDescent="0.15">
      <c r="A1" t="s">
        <v>0</v>
      </c>
    </row>
    <row r="2" spans="1:20" x14ac:dyDescent="0.15">
      <c r="A2" t="s">
        <v>1</v>
      </c>
    </row>
    <row r="3" spans="1:20" x14ac:dyDescent="0.15">
      <c r="A3" t="s">
        <v>2</v>
      </c>
    </row>
    <row r="4" spans="1:20" x14ac:dyDescent="0.15">
      <c r="A4" t="s">
        <v>40</v>
      </c>
    </row>
    <row r="5" spans="1:20" ht="42" x14ac:dyDescent="0.15">
      <c r="A5" s="49" t="s">
        <v>4</v>
      </c>
      <c r="B5" s="50"/>
      <c r="C5" s="49" t="s">
        <v>5</v>
      </c>
      <c r="D5" s="50"/>
      <c r="E5" s="49" t="s">
        <v>6</v>
      </c>
      <c r="F5" s="50"/>
      <c r="G5" s="49" t="s">
        <v>7</v>
      </c>
      <c r="H5" s="50"/>
      <c r="I5" s="54" t="s">
        <v>24</v>
      </c>
      <c r="N5" s="8" t="s">
        <v>13</v>
      </c>
      <c r="O5" s="8" t="s">
        <v>20</v>
      </c>
      <c r="P5" s="8" t="s">
        <v>34</v>
      </c>
      <c r="Q5" s="8" t="s">
        <v>21</v>
      </c>
      <c r="R5" s="8" t="s">
        <v>22</v>
      </c>
      <c r="S5" s="8" t="s">
        <v>23</v>
      </c>
      <c r="T5" s="8" t="s">
        <v>35</v>
      </c>
    </row>
    <row r="6" spans="1:20" ht="56" x14ac:dyDescent="0.15">
      <c r="A6" s="49" t="s">
        <v>8</v>
      </c>
      <c r="B6" s="50"/>
      <c r="C6" s="1" t="s">
        <v>9</v>
      </c>
      <c r="D6" s="1" t="s">
        <v>10</v>
      </c>
      <c r="E6" s="1" t="s">
        <v>9</v>
      </c>
      <c r="F6" s="1" t="s">
        <v>10</v>
      </c>
      <c r="G6" s="1" t="s">
        <v>9</v>
      </c>
      <c r="H6" s="1" t="s">
        <v>10</v>
      </c>
      <c r="I6" s="55"/>
      <c r="M6" s="8" t="s">
        <v>39</v>
      </c>
      <c r="N6" s="9"/>
      <c r="O6" s="9"/>
      <c r="P6" s="9"/>
      <c r="Q6" s="9"/>
      <c r="R6" s="9"/>
      <c r="S6" s="9"/>
      <c r="T6" s="9"/>
    </row>
    <row r="7" spans="1:20" x14ac:dyDescent="0.15">
      <c r="A7" s="2" t="s">
        <v>11</v>
      </c>
      <c r="B7" s="2" t="s">
        <v>12</v>
      </c>
      <c r="C7" s="4" t="s">
        <v>8</v>
      </c>
      <c r="D7" s="4" t="s">
        <v>8</v>
      </c>
      <c r="E7" s="4" t="s">
        <v>8</v>
      </c>
      <c r="F7" s="4" t="s">
        <v>8</v>
      </c>
      <c r="G7" s="4" t="s">
        <v>8</v>
      </c>
      <c r="H7" s="4" t="s">
        <v>8</v>
      </c>
      <c r="I7" s="7"/>
      <c r="M7" s="10" t="s">
        <v>14</v>
      </c>
      <c r="N7" s="11">
        <f t="shared" ref="N7:N12" si="0">I9</f>
        <v>0.66666666666666663</v>
      </c>
      <c r="O7" s="11">
        <f>I16</f>
        <v>104</v>
      </c>
      <c r="P7" s="11">
        <f>I68</f>
        <v>38.333333333333336</v>
      </c>
      <c r="Q7" s="11">
        <f>I23</f>
        <v>166.33333333333334</v>
      </c>
      <c r="R7" s="11">
        <f>I30</f>
        <v>991.66666666666663</v>
      </c>
      <c r="S7" s="11">
        <f>I37</f>
        <v>589</v>
      </c>
      <c r="T7" s="11">
        <f>I52</f>
        <v>1182.6666666666667</v>
      </c>
    </row>
    <row r="8" spans="1:20" x14ac:dyDescent="0.15">
      <c r="C8" s="4"/>
      <c r="D8" s="4"/>
      <c r="E8" s="4"/>
      <c r="F8" s="4"/>
      <c r="G8" s="4"/>
      <c r="H8" s="4"/>
      <c r="I8" s="7"/>
      <c r="M8" s="10" t="s">
        <v>15</v>
      </c>
      <c r="N8" s="11">
        <f t="shared" si="0"/>
        <v>1</v>
      </c>
      <c r="O8" s="11">
        <f t="shared" ref="O8:O12" si="1">I17</f>
        <v>5.333333333333333</v>
      </c>
      <c r="P8" s="11">
        <f t="shared" ref="P8:P12" si="2">I69</f>
        <v>3.6666666666666665</v>
      </c>
      <c r="Q8" s="11">
        <f t="shared" ref="Q8:Q12" si="3">I24</f>
        <v>12</v>
      </c>
      <c r="R8" s="11">
        <f t="shared" ref="R8:R12" si="4">I31</f>
        <v>41</v>
      </c>
      <c r="S8" s="11">
        <f t="shared" ref="S8:S12" si="5">I38</f>
        <v>46</v>
      </c>
      <c r="T8" s="11">
        <f t="shared" ref="T8:T12" si="6">I53</f>
        <v>85</v>
      </c>
    </row>
    <row r="9" spans="1:20" x14ac:dyDescent="0.15">
      <c r="A9" s="56" t="s">
        <v>13</v>
      </c>
      <c r="B9" s="3" t="s">
        <v>14</v>
      </c>
      <c r="C9" s="4"/>
      <c r="D9" s="4"/>
      <c r="E9" s="4"/>
      <c r="F9" s="4"/>
      <c r="G9" s="5">
        <v>2</v>
      </c>
      <c r="H9" s="4"/>
      <c r="I9" s="7">
        <f>(SUM(C9:H9))/3</f>
        <v>0.66666666666666663</v>
      </c>
      <c r="M9" s="10" t="s">
        <v>16</v>
      </c>
      <c r="N9" s="11">
        <f t="shared" si="0"/>
        <v>7</v>
      </c>
      <c r="O9" s="11">
        <f t="shared" si="1"/>
        <v>189.33333333333334</v>
      </c>
      <c r="P9" s="11">
        <f t="shared" si="2"/>
        <v>95</v>
      </c>
      <c r="Q9" s="11">
        <f t="shared" si="3"/>
        <v>492.66666666666669</v>
      </c>
      <c r="R9" s="11">
        <f t="shared" si="4"/>
        <v>1465</v>
      </c>
      <c r="S9" s="11">
        <f t="shared" si="5"/>
        <v>1284</v>
      </c>
      <c r="T9" s="11">
        <f t="shared" si="6"/>
        <v>3557</v>
      </c>
    </row>
    <row r="10" spans="1:20" x14ac:dyDescent="0.15">
      <c r="A10" s="50"/>
      <c r="B10" s="3" t="s">
        <v>15</v>
      </c>
      <c r="C10" s="5">
        <v>1</v>
      </c>
      <c r="D10" s="4"/>
      <c r="E10" s="5">
        <v>2</v>
      </c>
      <c r="F10" s="4"/>
      <c r="G10" s="4"/>
      <c r="H10" s="4"/>
      <c r="I10" s="7">
        <f t="shared" ref="I10:I42" si="7">(SUM(C10:H10))/3</f>
        <v>1</v>
      </c>
      <c r="M10" s="10" t="s">
        <v>17</v>
      </c>
      <c r="N10" s="11">
        <f t="shared" si="0"/>
        <v>4.333333333333333</v>
      </c>
      <c r="O10" s="11">
        <f t="shared" si="1"/>
        <v>95</v>
      </c>
      <c r="P10" s="11">
        <f t="shared" si="2"/>
        <v>63</v>
      </c>
      <c r="Q10" s="11">
        <f t="shared" si="3"/>
        <v>203.66666666666666</v>
      </c>
      <c r="R10" s="11">
        <f t="shared" si="4"/>
        <v>650.33333333333337</v>
      </c>
      <c r="S10" s="11">
        <f t="shared" si="5"/>
        <v>581.33333333333337</v>
      </c>
      <c r="T10" s="11">
        <f t="shared" si="6"/>
        <v>1717</v>
      </c>
    </row>
    <row r="11" spans="1:20" x14ac:dyDescent="0.15">
      <c r="A11" s="50"/>
      <c r="B11" s="3" t="s">
        <v>16</v>
      </c>
      <c r="C11" s="5">
        <v>7</v>
      </c>
      <c r="D11" s="4"/>
      <c r="E11" s="5">
        <v>8</v>
      </c>
      <c r="F11" s="4"/>
      <c r="G11" s="5">
        <v>6</v>
      </c>
      <c r="H11" s="4"/>
      <c r="I11" s="7">
        <f t="shared" si="7"/>
        <v>7</v>
      </c>
      <c r="M11" s="10" t="s">
        <v>18</v>
      </c>
      <c r="N11" s="11">
        <f t="shared" si="0"/>
        <v>91</v>
      </c>
      <c r="O11" s="11">
        <f t="shared" si="1"/>
        <v>1000</v>
      </c>
      <c r="P11" s="11">
        <f t="shared" si="2"/>
        <v>957.66666666666663</v>
      </c>
      <c r="Q11" s="11">
        <f t="shared" si="3"/>
        <v>2462.3333333333335</v>
      </c>
      <c r="R11" s="11">
        <f t="shared" si="4"/>
        <v>5209</v>
      </c>
      <c r="S11" s="11">
        <f t="shared" si="5"/>
        <v>5877.666666666667</v>
      </c>
      <c r="T11" s="11">
        <f t="shared" si="6"/>
        <v>14646.666666666666</v>
      </c>
    </row>
    <row r="12" spans="1:20" x14ac:dyDescent="0.15">
      <c r="A12" s="50"/>
      <c r="B12" s="3" t="s">
        <v>17</v>
      </c>
      <c r="C12" s="5">
        <v>3</v>
      </c>
      <c r="D12" s="4"/>
      <c r="E12" s="5">
        <v>6</v>
      </c>
      <c r="F12" s="4"/>
      <c r="G12" s="5">
        <v>4</v>
      </c>
      <c r="H12" s="4"/>
      <c r="I12" s="7">
        <f t="shared" si="7"/>
        <v>4.333333333333333</v>
      </c>
      <c r="M12" s="10" t="s">
        <v>19</v>
      </c>
      <c r="N12" s="11">
        <f t="shared" si="0"/>
        <v>14.333333333333334</v>
      </c>
      <c r="O12" s="11">
        <f t="shared" si="1"/>
        <v>147.66666666666666</v>
      </c>
      <c r="P12" s="11">
        <f t="shared" si="2"/>
        <v>160.66666666666666</v>
      </c>
      <c r="Q12" s="11">
        <f t="shared" si="3"/>
        <v>399.66666666666669</v>
      </c>
      <c r="R12" s="11">
        <f t="shared" si="4"/>
        <v>1405</v>
      </c>
      <c r="S12" s="11">
        <f t="shared" si="5"/>
        <v>962.66666666666663</v>
      </c>
      <c r="T12" s="11">
        <f t="shared" si="6"/>
        <v>2603.3333333333335</v>
      </c>
    </row>
    <row r="13" spans="1:20" x14ac:dyDescent="0.15">
      <c r="A13" s="50"/>
      <c r="B13" s="3" t="s">
        <v>18</v>
      </c>
      <c r="C13" s="5">
        <v>93</v>
      </c>
      <c r="D13" s="4"/>
      <c r="E13" s="5">
        <v>98</v>
      </c>
      <c r="F13" s="4"/>
      <c r="G13" s="5">
        <v>82</v>
      </c>
      <c r="H13" s="4"/>
      <c r="I13" s="7">
        <f t="shared" si="7"/>
        <v>91</v>
      </c>
      <c r="M13" s="10" t="s">
        <v>36</v>
      </c>
      <c r="N13" s="11">
        <f>SUM(N7:N12)</f>
        <v>118.33333333333333</v>
      </c>
      <c r="O13" s="11">
        <f t="shared" ref="O13:T13" si="8">SUM(O7:O12)</f>
        <v>1541.3333333333335</v>
      </c>
      <c r="P13" s="11">
        <f t="shared" si="8"/>
        <v>1318.3333333333333</v>
      </c>
      <c r="Q13" s="11">
        <f t="shared" si="8"/>
        <v>3736.6666666666665</v>
      </c>
      <c r="R13" s="11">
        <f t="shared" si="8"/>
        <v>9762</v>
      </c>
      <c r="S13" s="11">
        <f t="shared" si="8"/>
        <v>9340.6666666666661</v>
      </c>
      <c r="T13" s="11">
        <f t="shared" si="8"/>
        <v>23791.666666666664</v>
      </c>
    </row>
    <row r="14" spans="1:20" x14ac:dyDescent="0.15">
      <c r="A14" s="50"/>
      <c r="B14" s="3" t="s">
        <v>19</v>
      </c>
      <c r="C14" s="5">
        <v>13</v>
      </c>
      <c r="D14" s="4"/>
      <c r="E14" s="5">
        <v>20</v>
      </c>
      <c r="F14" s="4"/>
      <c r="G14" s="5">
        <v>10</v>
      </c>
      <c r="H14" s="4"/>
      <c r="I14" s="7">
        <f>(SUM(C14:H14))/3</f>
        <v>14.333333333333334</v>
      </c>
      <c r="M14" s="10" t="s">
        <v>37</v>
      </c>
      <c r="N14" s="11">
        <f>SUM(N7,N8,N10)</f>
        <v>6</v>
      </c>
      <c r="O14" s="11">
        <f t="shared" ref="O14:T14" si="9">SUM(O7,O8,O10)</f>
        <v>204.33333333333331</v>
      </c>
      <c r="P14" s="11">
        <f t="shared" si="9"/>
        <v>105</v>
      </c>
      <c r="Q14" s="11">
        <f t="shared" si="9"/>
        <v>382</v>
      </c>
      <c r="R14" s="11">
        <f t="shared" si="9"/>
        <v>1683</v>
      </c>
      <c r="S14" s="11">
        <f t="shared" si="9"/>
        <v>1216.3333333333335</v>
      </c>
      <c r="T14" s="11">
        <f t="shared" si="9"/>
        <v>2984.666666666667</v>
      </c>
    </row>
    <row r="15" spans="1:20" x14ac:dyDescent="0.15">
      <c r="C15" s="6"/>
      <c r="E15" s="6"/>
      <c r="F15" s="6"/>
      <c r="G15" s="6"/>
      <c r="H15" s="6"/>
      <c r="M15" s="10" t="s">
        <v>38</v>
      </c>
      <c r="N15" s="12">
        <f>N14/N13</f>
        <v>5.0704225352112678E-2</v>
      </c>
      <c r="O15" s="12">
        <f t="shared" ref="O15:T15" si="10">O14/O13</f>
        <v>0.1325692041522491</v>
      </c>
      <c r="P15" s="12">
        <f t="shared" si="10"/>
        <v>7.9646017699115043E-2</v>
      </c>
      <c r="Q15" s="12">
        <f t="shared" si="10"/>
        <v>0.10223015165031223</v>
      </c>
      <c r="R15" s="12">
        <f t="shared" si="10"/>
        <v>0.17240319606637983</v>
      </c>
      <c r="S15" s="12">
        <f t="shared" si="10"/>
        <v>0.13021911355363644</v>
      </c>
      <c r="T15" s="12">
        <f t="shared" si="10"/>
        <v>0.12545008756567427</v>
      </c>
    </row>
    <row r="16" spans="1:20" x14ac:dyDescent="0.15">
      <c r="A16" s="56" t="s">
        <v>20</v>
      </c>
      <c r="B16" s="3" t="s">
        <v>14</v>
      </c>
      <c r="C16" s="5">
        <v>90</v>
      </c>
      <c r="D16" s="4"/>
      <c r="E16" s="5">
        <v>93</v>
      </c>
      <c r="F16" s="4"/>
      <c r="G16" s="5">
        <v>129</v>
      </c>
      <c r="H16" s="4"/>
      <c r="I16" s="7">
        <f t="shared" si="7"/>
        <v>104</v>
      </c>
    </row>
    <row r="17" spans="1:9" x14ac:dyDescent="0.15">
      <c r="A17" s="50"/>
      <c r="B17" s="3" t="s">
        <v>15</v>
      </c>
      <c r="C17" s="5">
        <v>5</v>
      </c>
      <c r="D17" s="4"/>
      <c r="E17" s="5">
        <v>5</v>
      </c>
      <c r="F17" s="4"/>
      <c r="G17" s="5">
        <v>6</v>
      </c>
      <c r="H17" s="4"/>
      <c r="I17" s="7">
        <f t="shared" si="7"/>
        <v>5.333333333333333</v>
      </c>
    </row>
    <row r="18" spans="1:9" x14ac:dyDescent="0.15">
      <c r="A18" s="50"/>
      <c r="B18" s="3" t="s">
        <v>16</v>
      </c>
      <c r="C18" s="5">
        <v>186</v>
      </c>
      <c r="D18" s="4"/>
      <c r="E18" s="5">
        <v>208</v>
      </c>
      <c r="F18" s="4"/>
      <c r="G18" s="5">
        <v>174</v>
      </c>
      <c r="H18" s="4"/>
      <c r="I18" s="7">
        <f t="shared" si="7"/>
        <v>189.33333333333334</v>
      </c>
    </row>
    <row r="19" spans="1:9" x14ac:dyDescent="0.15">
      <c r="A19" s="50"/>
      <c r="B19" s="3" t="s">
        <v>17</v>
      </c>
      <c r="C19" s="5">
        <v>96</v>
      </c>
      <c r="D19" s="4"/>
      <c r="E19" s="5">
        <v>107</v>
      </c>
      <c r="F19" s="4"/>
      <c r="G19" s="5">
        <v>82</v>
      </c>
      <c r="H19" s="4"/>
      <c r="I19" s="7">
        <f t="shared" si="7"/>
        <v>95</v>
      </c>
    </row>
    <row r="20" spans="1:9" x14ac:dyDescent="0.15">
      <c r="A20" s="50"/>
      <c r="B20" s="3" t="s">
        <v>18</v>
      </c>
      <c r="C20" s="5">
        <v>926</v>
      </c>
      <c r="D20" s="4"/>
      <c r="E20" s="5">
        <v>964</v>
      </c>
      <c r="F20" s="4"/>
      <c r="G20" s="5">
        <v>1110</v>
      </c>
      <c r="H20" s="4"/>
      <c r="I20" s="7">
        <f t="shared" si="7"/>
        <v>1000</v>
      </c>
    </row>
    <row r="21" spans="1:9" x14ac:dyDescent="0.15">
      <c r="A21" s="50"/>
      <c r="B21" s="3" t="s">
        <v>19</v>
      </c>
      <c r="C21" s="5">
        <v>162</v>
      </c>
      <c r="D21" s="4"/>
      <c r="E21" s="5">
        <v>155</v>
      </c>
      <c r="F21" s="4"/>
      <c r="G21" s="5">
        <v>126</v>
      </c>
      <c r="H21" s="4"/>
      <c r="I21" s="7">
        <f t="shared" si="7"/>
        <v>147.66666666666666</v>
      </c>
    </row>
    <row r="23" spans="1:9" x14ac:dyDescent="0.15">
      <c r="A23" s="56" t="s">
        <v>21</v>
      </c>
      <c r="B23" s="3" t="s">
        <v>14</v>
      </c>
      <c r="C23" s="5">
        <v>154</v>
      </c>
      <c r="D23" s="4"/>
      <c r="E23" s="5">
        <v>164</v>
      </c>
      <c r="F23" s="5">
        <v>2</v>
      </c>
      <c r="G23" s="5">
        <v>179</v>
      </c>
      <c r="H23" s="4"/>
      <c r="I23" s="7">
        <f t="shared" si="7"/>
        <v>166.33333333333334</v>
      </c>
    </row>
    <row r="24" spans="1:9" x14ac:dyDescent="0.15">
      <c r="A24" s="50"/>
      <c r="B24" s="3" t="s">
        <v>15</v>
      </c>
      <c r="C24" s="5">
        <v>11</v>
      </c>
      <c r="D24" s="4"/>
      <c r="E24" s="5">
        <v>14</v>
      </c>
      <c r="F24" s="4"/>
      <c r="G24" s="5">
        <v>11</v>
      </c>
      <c r="H24" s="4"/>
      <c r="I24" s="7">
        <f t="shared" si="7"/>
        <v>12</v>
      </c>
    </row>
    <row r="25" spans="1:9" x14ac:dyDescent="0.15">
      <c r="A25" s="50"/>
      <c r="B25" s="3" t="s">
        <v>16</v>
      </c>
      <c r="C25" s="5">
        <v>459</v>
      </c>
      <c r="D25" s="5">
        <v>1</v>
      </c>
      <c r="E25" s="5">
        <v>514</v>
      </c>
      <c r="F25" s="4"/>
      <c r="G25" s="5">
        <v>504</v>
      </c>
      <c r="H25" s="4"/>
      <c r="I25" s="7">
        <f t="shared" si="7"/>
        <v>492.66666666666669</v>
      </c>
    </row>
    <row r="26" spans="1:9" x14ac:dyDescent="0.15">
      <c r="A26" s="50"/>
      <c r="B26" s="3" t="s">
        <v>17</v>
      </c>
      <c r="C26" s="5">
        <v>164</v>
      </c>
      <c r="D26" s="5">
        <v>1</v>
      </c>
      <c r="E26" s="5">
        <v>214</v>
      </c>
      <c r="F26" s="4"/>
      <c r="G26" s="5">
        <v>232</v>
      </c>
      <c r="H26" s="4"/>
      <c r="I26" s="7">
        <f t="shared" si="7"/>
        <v>203.66666666666666</v>
      </c>
    </row>
    <row r="27" spans="1:9" x14ac:dyDescent="0.15">
      <c r="A27" s="50"/>
      <c r="B27" s="3" t="s">
        <v>18</v>
      </c>
      <c r="C27" s="5">
        <v>2325</v>
      </c>
      <c r="D27" s="5">
        <v>4</v>
      </c>
      <c r="E27" s="5">
        <v>2449</v>
      </c>
      <c r="F27" s="5">
        <v>4</v>
      </c>
      <c r="G27" s="5">
        <v>2596</v>
      </c>
      <c r="H27" s="5">
        <v>9</v>
      </c>
      <c r="I27" s="7">
        <f t="shared" si="7"/>
        <v>2462.3333333333335</v>
      </c>
    </row>
    <row r="28" spans="1:9" x14ac:dyDescent="0.15">
      <c r="A28" s="50"/>
      <c r="B28" s="3" t="s">
        <v>19</v>
      </c>
      <c r="C28" s="5">
        <v>369</v>
      </c>
      <c r="D28" s="4"/>
      <c r="E28" s="5">
        <v>403</v>
      </c>
      <c r="F28" s="5">
        <v>1</v>
      </c>
      <c r="G28" s="5">
        <v>421</v>
      </c>
      <c r="H28" s="5">
        <v>5</v>
      </c>
      <c r="I28" s="7">
        <f t="shared" si="7"/>
        <v>399.66666666666669</v>
      </c>
    </row>
    <row r="30" spans="1:9" x14ac:dyDescent="0.15">
      <c r="A30" s="56" t="s">
        <v>22</v>
      </c>
      <c r="B30" s="3" t="s">
        <v>14</v>
      </c>
      <c r="C30" s="5">
        <v>905</v>
      </c>
      <c r="D30" s="5">
        <v>1</v>
      </c>
      <c r="E30" s="5">
        <v>975</v>
      </c>
      <c r="F30" s="5">
        <v>1</v>
      </c>
      <c r="G30" s="5">
        <v>1093</v>
      </c>
      <c r="H30" s="4"/>
      <c r="I30" s="7">
        <f t="shared" si="7"/>
        <v>991.66666666666663</v>
      </c>
    </row>
    <row r="31" spans="1:9" x14ac:dyDescent="0.15">
      <c r="A31" s="50"/>
      <c r="B31" s="3" t="s">
        <v>15</v>
      </c>
      <c r="C31" s="5">
        <v>37</v>
      </c>
      <c r="D31" s="4"/>
      <c r="E31" s="5">
        <v>44</v>
      </c>
      <c r="F31" s="4"/>
      <c r="G31" s="5">
        <v>42</v>
      </c>
      <c r="H31" s="4"/>
      <c r="I31" s="7">
        <f t="shared" si="7"/>
        <v>41</v>
      </c>
    </row>
    <row r="32" spans="1:9" x14ac:dyDescent="0.15">
      <c r="A32" s="50"/>
      <c r="B32" s="3" t="s">
        <v>16</v>
      </c>
      <c r="C32" s="5">
        <v>1392</v>
      </c>
      <c r="D32" s="5">
        <v>5</v>
      </c>
      <c r="E32" s="5">
        <v>1533</v>
      </c>
      <c r="F32" s="5">
        <v>7</v>
      </c>
      <c r="G32" s="5">
        <v>1452</v>
      </c>
      <c r="H32" s="5">
        <v>6</v>
      </c>
      <c r="I32" s="7">
        <f t="shared" si="7"/>
        <v>1465</v>
      </c>
    </row>
    <row r="33" spans="1:9" x14ac:dyDescent="0.15">
      <c r="A33" s="50"/>
      <c r="B33" s="3" t="s">
        <v>17</v>
      </c>
      <c r="C33" s="5">
        <v>610</v>
      </c>
      <c r="D33" s="5">
        <v>2</v>
      </c>
      <c r="E33" s="5">
        <v>603</v>
      </c>
      <c r="F33" s="5">
        <v>2</v>
      </c>
      <c r="G33" s="5">
        <v>732</v>
      </c>
      <c r="H33" s="5">
        <v>2</v>
      </c>
      <c r="I33" s="7">
        <f t="shared" si="7"/>
        <v>650.33333333333337</v>
      </c>
    </row>
    <row r="34" spans="1:9" x14ac:dyDescent="0.15">
      <c r="A34" s="50"/>
      <c r="B34" s="3" t="s">
        <v>18</v>
      </c>
      <c r="C34" s="5">
        <v>4872</v>
      </c>
      <c r="D34" s="5">
        <v>15</v>
      </c>
      <c r="E34" s="5">
        <v>5175</v>
      </c>
      <c r="F34" s="5">
        <v>27</v>
      </c>
      <c r="G34" s="5">
        <v>5516</v>
      </c>
      <c r="H34" s="5">
        <v>22</v>
      </c>
      <c r="I34" s="7">
        <f t="shared" si="7"/>
        <v>5209</v>
      </c>
    </row>
    <row r="35" spans="1:9" x14ac:dyDescent="0.15">
      <c r="A35" s="50"/>
      <c r="B35" s="3" t="s">
        <v>19</v>
      </c>
      <c r="C35" s="5">
        <v>1440</v>
      </c>
      <c r="D35" s="5">
        <v>1</v>
      </c>
      <c r="E35" s="5">
        <v>1396</v>
      </c>
      <c r="F35" s="4"/>
      <c r="G35" s="5">
        <v>1377</v>
      </c>
      <c r="H35" s="5">
        <v>1</v>
      </c>
      <c r="I35" s="7">
        <f t="shared" si="7"/>
        <v>1405</v>
      </c>
    </row>
    <row r="37" spans="1:9" x14ac:dyDescent="0.15">
      <c r="A37" s="56" t="s">
        <v>23</v>
      </c>
      <c r="B37" s="3" t="s">
        <v>14</v>
      </c>
      <c r="C37" s="5">
        <v>509</v>
      </c>
      <c r="D37" s="5">
        <v>2</v>
      </c>
      <c r="E37" s="5">
        <v>588</v>
      </c>
      <c r="F37" s="5">
        <v>1</v>
      </c>
      <c r="G37" s="5">
        <v>665</v>
      </c>
      <c r="H37" s="5">
        <v>2</v>
      </c>
      <c r="I37" s="7">
        <f t="shared" si="7"/>
        <v>589</v>
      </c>
    </row>
    <row r="38" spans="1:9" x14ac:dyDescent="0.15">
      <c r="A38" s="50"/>
      <c r="B38" s="3" t="s">
        <v>15</v>
      </c>
      <c r="C38" s="5">
        <v>51</v>
      </c>
      <c r="D38" s="4"/>
      <c r="E38" s="5">
        <v>40</v>
      </c>
      <c r="F38" s="4"/>
      <c r="G38" s="5">
        <v>47</v>
      </c>
      <c r="H38" s="4"/>
      <c r="I38" s="7">
        <f t="shared" si="7"/>
        <v>46</v>
      </c>
    </row>
    <row r="39" spans="1:9" x14ac:dyDescent="0.15">
      <c r="A39" s="50"/>
      <c r="B39" s="3" t="s">
        <v>16</v>
      </c>
      <c r="C39" s="5">
        <v>1207</v>
      </c>
      <c r="D39" s="5">
        <v>1</v>
      </c>
      <c r="E39" s="5">
        <v>1231</v>
      </c>
      <c r="F39" s="5">
        <v>2</v>
      </c>
      <c r="G39" s="5">
        <v>1408</v>
      </c>
      <c r="H39" s="5">
        <v>3</v>
      </c>
      <c r="I39" s="7">
        <f t="shared" si="7"/>
        <v>1284</v>
      </c>
    </row>
    <row r="40" spans="1:9" x14ac:dyDescent="0.15">
      <c r="A40" s="50"/>
      <c r="B40" s="3" t="s">
        <v>17</v>
      </c>
      <c r="C40" s="5">
        <v>508</v>
      </c>
      <c r="D40" s="4"/>
      <c r="E40" s="5">
        <v>567</v>
      </c>
      <c r="F40" s="5">
        <v>1</v>
      </c>
      <c r="G40" s="5">
        <v>668</v>
      </c>
      <c r="H40" s="4"/>
      <c r="I40" s="7">
        <f t="shared" si="7"/>
        <v>581.33333333333337</v>
      </c>
    </row>
    <row r="41" spans="1:9" x14ac:dyDescent="0.15">
      <c r="A41" s="50"/>
      <c r="B41" s="3" t="s">
        <v>18</v>
      </c>
      <c r="C41" s="5">
        <v>5528</v>
      </c>
      <c r="D41" s="4"/>
      <c r="E41" s="5">
        <v>5736</v>
      </c>
      <c r="F41" s="5">
        <v>5</v>
      </c>
      <c r="G41" s="5">
        <v>6355</v>
      </c>
      <c r="H41" s="5">
        <v>9</v>
      </c>
      <c r="I41" s="7">
        <f t="shared" si="7"/>
        <v>5877.666666666667</v>
      </c>
    </row>
    <row r="42" spans="1:9" x14ac:dyDescent="0.15">
      <c r="A42" s="50"/>
      <c r="B42" s="3" t="s">
        <v>19</v>
      </c>
      <c r="C42" s="5">
        <v>947</v>
      </c>
      <c r="D42" s="5">
        <v>1</v>
      </c>
      <c r="E42" s="5">
        <v>974</v>
      </c>
      <c r="F42" s="5">
        <v>1</v>
      </c>
      <c r="G42" s="5">
        <v>963</v>
      </c>
      <c r="H42" s="5">
        <v>2</v>
      </c>
      <c r="I42" s="7">
        <f t="shared" si="7"/>
        <v>962.66666666666663</v>
      </c>
    </row>
    <row r="45" spans="1:9" x14ac:dyDescent="0.15">
      <c r="A45" t="s">
        <v>0</v>
      </c>
    </row>
    <row r="46" spans="1:9" x14ac:dyDescent="0.15">
      <c r="A46" t="s">
        <v>2</v>
      </c>
    </row>
    <row r="47" spans="1:9" x14ac:dyDescent="0.15">
      <c r="A47" t="s">
        <v>40</v>
      </c>
    </row>
    <row r="48" spans="1:9" x14ac:dyDescent="0.15">
      <c r="A48" t="s">
        <v>25</v>
      </c>
    </row>
    <row r="49" spans="1:9" x14ac:dyDescent="0.15">
      <c r="A49" s="57" t="s">
        <v>4</v>
      </c>
      <c r="B49" s="58"/>
      <c r="C49" s="49" t="s">
        <v>5</v>
      </c>
      <c r="D49" s="50"/>
      <c r="E49" s="49" t="s">
        <v>6</v>
      </c>
      <c r="F49" s="50"/>
      <c r="G49" s="49" t="s">
        <v>7</v>
      </c>
      <c r="H49" s="50"/>
      <c r="I49" s="54" t="s">
        <v>24</v>
      </c>
    </row>
    <row r="50" spans="1:9" ht="56" x14ac:dyDescent="0.15">
      <c r="A50" s="49" t="s">
        <v>8</v>
      </c>
      <c r="B50" s="50"/>
      <c r="C50" s="1" t="s">
        <v>9</v>
      </c>
      <c r="D50" s="1" t="s">
        <v>10</v>
      </c>
      <c r="E50" s="1" t="s">
        <v>9</v>
      </c>
      <c r="F50" s="1" t="s">
        <v>10</v>
      </c>
      <c r="G50" s="1" t="s">
        <v>9</v>
      </c>
      <c r="H50" s="1" t="s">
        <v>10</v>
      </c>
      <c r="I50" s="55"/>
    </row>
    <row r="51" spans="1:9" x14ac:dyDescent="0.15">
      <c r="A51" s="2" t="s">
        <v>26</v>
      </c>
      <c r="B51" s="2" t="s">
        <v>12</v>
      </c>
      <c r="C51" s="4" t="s">
        <v>8</v>
      </c>
      <c r="D51" s="4" t="s">
        <v>8</v>
      </c>
      <c r="E51" s="4" t="s">
        <v>8</v>
      </c>
      <c r="F51" s="4" t="s">
        <v>8</v>
      </c>
      <c r="G51" s="4" t="s">
        <v>8</v>
      </c>
      <c r="H51" s="4" t="s">
        <v>8</v>
      </c>
      <c r="I51" s="7"/>
    </row>
    <row r="52" spans="1:9" x14ac:dyDescent="0.15">
      <c r="A52" s="56" t="s">
        <v>27</v>
      </c>
      <c r="B52" s="3" t="s">
        <v>14</v>
      </c>
      <c r="C52" s="5">
        <v>1106</v>
      </c>
      <c r="D52" s="5">
        <v>1</v>
      </c>
      <c r="E52" s="5">
        <v>1180</v>
      </c>
      <c r="F52" s="5">
        <v>1</v>
      </c>
      <c r="G52" s="5">
        <v>1258</v>
      </c>
      <c r="H52" s="5">
        <v>2</v>
      </c>
      <c r="I52" s="7">
        <f>(SUM(C52:H52))/3</f>
        <v>1182.6666666666667</v>
      </c>
    </row>
    <row r="53" spans="1:9" x14ac:dyDescent="0.15">
      <c r="A53" s="50"/>
      <c r="B53" s="3" t="s">
        <v>15</v>
      </c>
      <c r="C53" s="5">
        <v>88</v>
      </c>
      <c r="D53" s="4"/>
      <c r="E53" s="5">
        <v>77</v>
      </c>
      <c r="F53" s="4"/>
      <c r="G53" s="5">
        <v>90</v>
      </c>
      <c r="H53" s="4"/>
      <c r="I53" s="7">
        <f t="shared" ref="I53:I57" si="11">(SUM(C53:H53))/3</f>
        <v>85</v>
      </c>
    </row>
    <row r="54" spans="1:9" x14ac:dyDescent="0.15">
      <c r="A54" s="50"/>
      <c r="B54" s="3" t="s">
        <v>16</v>
      </c>
      <c r="C54" s="5">
        <v>3267</v>
      </c>
      <c r="D54" s="5">
        <v>4</v>
      </c>
      <c r="E54" s="5">
        <v>3718</v>
      </c>
      <c r="F54" s="5">
        <v>1</v>
      </c>
      <c r="G54" s="5">
        <v>3679</v>
      </c>
      <c r="H54" s="5">
        <v>2</v>
      </c>
      <c r="I54" s="7">
        <f t="shared" si="11"/>
        <v>3557</v>
      </c>
    </row>
    <row r="55" spans="1:9" x14ac:dyDescent="0.15">
      <c r="A55" s="50"/>
      <c r="B55" s="3" t="s">
        <v>17</v>
      </c>
      <c r="C55" s="5">
        <v>1452</v>
      </c>
      <c r="D55" s="5">
        <v>1</v>
      </c>
      <c r="E55" s="5">
        <v>1703</v>
      </c>
      <c r="F55" s="5">
        <v>2</v>
      </c>
      <c r="G55" s="5">
        <v>1991</v>
      </c>
      <c r="H55" s="5">
        <v>2</v>
      </c>
      <c r="I55" s="7">
        <f t="shared" si="11"/>
        <v>1717</v>
      </c>
    </row>
    <row r="56" spans="1:9" x14ac:dyDescent="0.15">
      <c r="A56" s="50"/>
      <c r="B56" s="3" t="s">
        <v>18</v>
      </c>
      <c r="C56" s="5">
        <v>13037</v>
      </c>
      <c r="D56" s="5">
        <v>18</v>
      </c>
      <c r="E56" s="5">
        <v>14609</v>
      </c>
      <c r="F56" s="5">
        <v>25</v>
      </c>
      <c r="G56" s="5">
        <v>16238</v>
      </c>
      <c r="H56" s="5">
        <v>13</v>
      </c>
      <c r="I56" s="7">
        <f t="shared" si="11"/>
        <v>14646.666666666666</v>
      </c>
    </row>
    <row r="57" spans="1:9" x14ac:dyDescent="0.15">
      <c r="A57" s="50"/>
      <c r="B57" s="3" t="s">
        <v>19</v>
      </c>
      <c r="C57" s="5">
        <v>2610</v>
      </c>
      <c r="D57" s="5">
        <v>2</v>
      </c>
      <c r="E57" s="5">
        <v>2565</v>
      </c>
      <c r="F57" s="5">
        <v>2</v>
      </c>
      <c r="G57" s="5">
        <v>2631</v>
      </c>
      <c r="H57" s="4"/>
      <c r="I57" s="7">
        <f t="shared" si="11"/>
        <v>2603.3333333333335</v>
      </c>
    </row>
    <row r="58" spans="1:9" x14ac:dyDescent="0.15">
      <c r="A58" t="s">
        <v>28</v>
      </c>
    </row>
    <row r="61" spans="1:9" x14ac:dyDescent="0.15">
      <c r="A61" t="s">
        <v>0</v>
      </c>
    </row>
    <row r="62" spans="1:9" x14ac:dyDescent="0.15">
      <c r="A62" t="s">
        <v>2</v>
      </c>
    </row>
    <row r="63" spans="1:9" x14ac:dyDescent="0.15">
      <c r="A63" t="s">
        <v>40</v>
      </c>
    </row>
    <row r="64" spans="1:9" x14ac:dyDescent="0.15">
      <c r="A64" t="s">
        <v>29</v>
      </c>
    </row>
    <row r="65" spans="1:9" x14ac:dyDescent="0.15">
      <c r="A65" s="59" t="s">
        <v>4</v>
      </c>
      <c r="B65" s="60"/>
      <c r="C65" s="49" t="s">
        <v>5</v>
      </c>
      <c r="D65" s="50"/>
      <c r="E65" s="49" t="s">
        <v>6</v>
      </c>
      <c r="F65" s="50"/>
      <c r="G65" s="49" t="s">
        <v>7</v>
      </c>
      <c r="H65" s="50"/>
      <c r="I65" s="54" t="s">
        <v>24</v>
      </c>
    </row>
    <row r="66" spans="1:9" ht="56" x14ac:dyDescent="0.15">
      <c r="A66" s="57" t="s">
        <v>8</v>
      </c>
      <c r="B66" s="58"/>
      <c r="C66" s="1" t="s">
        <v>9</v>
      </c>
      <c r="D66" s="1" t="s">
        <v>10</v>
      </c>
      <c r="E66" s="1" t="s">
        <v>9</v>
      </c>
      <c r="F66" s="1" t="s">
        <v>10</v>
      </c>
      <c r="G66" s="1" t="s">
        <v>9</v>
      </c>
      <c r="H66" s="1" t="s">
        <v>10</v>
      </c>
      <c r="I66" s="55"/>
    </row>
    <row r="67" spans="1:9" x14ac:dyDescent="0.15">
      <c r="A67" s="2" t="s">
        <v>33</v>
      </c>
      <c r="B67" s="2" t="s">
        <v>12</v>
      </c>
      <c r="C67" s="4" t="s">
        <v>8</v>
      </c>
      <c r="D67" s="4" t="s">
        <v>8</v>
      </c>
      <c r="E67" s="4" t="s">
        <v>8</v>
      </c>
      <c r="F67" s="4" t="s">
        <v>8</v>
      </c>
      <c r="G67" s="4" t="s">
        <v>8</v>
      </c>
      <c r="H67" s="4" t="s">
        <v>8</v>
      </c>
      <c r="I67" s="7"/>
    </row>
    <row r="68" spans="1:9" x14ac:dyDescent="0.15">
      <c r="A68" s="56" t="s">
        <v>34</v>
      </c>
      <c r="B68" s="3" t="s">
        <v>14</v>
      </c>
      <c r="C68" s="5">
        <v>32</v>
      </c>
      <c r="D68" s="4"/>
      <c r="E68" s="5">
        <v>46</v>
      </c>
      <c r="F68" s="4"/>
      <c r="G68" s="5">
        <v>37</v>
      </c>
      <c r="H68" s="4"/>
      <c r="I68" s="7">
        <f>(SUM(C68:H68))/3</f>
        <v>38.333333333333336</v>
      </c>
    </row>
    <row r="69" spans="1:9" x14ac:dyDescent="0.15">
      <c r="A69" s="50"/>
      <c r="B69" s="3" t="s">
        <v>15</v>
      </c>
      <c r="C69" s="5">
        <v>3</v>
      </c>
      <c r="D69" s="4"/>
      <c r="E69" s="5">
        <v>4</v>
      </c>
      <c r="F69" s="4"/>
      <c r="G69" s="5">
        <v>4</v>
      </c>
      <c r="H69" s="4"/>
      <c r="I69" s="7">
        <f t="shared" ref="I69:I73" si="12">(SUM(C69:H69))/3</f>
        <v>3.6666666666666665</v>
      </c>
    </row>
    <row r="70" spans="1:9" x14ac:dyDescent="0.15">
      <c r="A70" s="50"/>
      <c r="B70" s="3" t="s">
        <v>16</v>
      </c>
      <c r="C70" s="5">
        <v>108</v>
      </c>
      <c r="D70" s="4"/>
      <c r="E70" s="5">
        <v>92</v>
      </c>
      <c r="F70" s="5">
        <v>1</v>
      </c>
      <c r="G70" s="5">
        <v>84</v>
      </c>
      <c r="H70" s="4"/>
      <c r="I70" s="7">
        <f t="shared" si="12"/>
        <v>95</v>
      </c>
    </row>
    <row r="71" spans="1:9" x14ac:dyDescent="0.15">
      <c r="A71" s="50"/>
      <c r="B71" s="3" t="s">
        <v>17</v>
      </c>
      <c r="C71" s="5">
        <v>59</v>
      </c>
      <c r="D71" s="4"/>
      <c r="E71" s="5">
        <v>58</v>
      </c>
      <c r="F71" s="4"/>
      <c r="G71" s="5">
        <v>72</v>
      </c>
      <c r="H71" s="4"/>
      <c r="I71" s="7">
        <f t="shared" si="12"/>
        <v>63</v>
      </c>
    </row>
    <row r="72" spans="1:9" x14ac:dyDescent="0.15">
      <c r="A72" s="50"/>
      <c r="B72" s="3" t="s">
        <v>18</v>
      </c>
      <c r="C72" s="5">
        <v>931</v>
      </c>
      <c r="D72" s="5">
        <v>4</v>
      </c>
      <c r="E72" s="5">
        <v>958</v>
      </c>
      <c r="F72" s="4"/>
      <c r="G72" s="5">
        <v>979</v>
      </c>
      <c r="H72" s="5">
        <v>1</v>
      </c>
      <c r="I72" s="7">
        <f t="shared" si="12"/>
        <v>957.66666666666663</v>
      </c>
    </row>
    <row r="73" spans="1:9" x14ac:dyDescent="0.15">
      <c r="A73" s="50"/>
      <c r="B73" s="3" t="s">
        <v>19</v>
      </c>
      <c r="C73" s="5">
        <v>178</v>
      </c>
      <c r="D73" s="4"/>
      <c r="E73" s="5">
        <v>150</v>
      </c>
      <c r="F73" s="4"/>
      <c r="G73" s="5">
        <v>153</v>
      </c>
      <c r="H73" s="5">
        <v>1</v>
      </c>
      <c r="I73" s="7">
        <f t="shared" si="12"/>
        <v>160.66666666666666</v>
      </c>
    </row>
    <row r="74" spans="1:9" x14ac:dyDescent="0.15">
      <c r="A74" t="s">
        <v>30</v>
      </c>
    </row>
    <row r="75" spans="1:9" x14ac:dyDescent="0.15">
      <c r="A75" t="s">
        <v>31</v>
      </c>
    </row>
    <row r="76" spans="1:9" x14ac:dyDescent="0.15">
      <c r="A76" t="s">
        <v>32</v>
      </c>
    </row>
  </sheetData>
  <mergeCells count="25">
    <mergeCell ref="A68:A73"/>
    <mergeCell ref="A65:B65"/>
    <mergeCell ref="C65:D65"/>
    <mergeCell ref="E65:F65"/>
    <mergeCell ref="G65:H65"/>
    <mergeCell ref="I65:I66"/>
    <mergeCell ref="A66:B66"/>
    <mergeCell ref="C49:D49"/>
    <mergeCell ref="E49:F49"/>
    <mergeCell ref="G49:H49"/>
    <mergeCell ref="I49:I50"/>
    <mergeCell ref="A50:B50"/>
    <mergeCell ref="A52:A57"/>
    <mergeCell ref="A49:B49"/>
    <mergeCell ref="A9:A14"/>
    <mergeCell ref="A16:A21"/>
    <mergeCell ref="A23:A28"/>
    <mergeCell ref="A30:A35"/>
    <mergeCell ref="A37:A42"/>
    <mergeCell ref="A5:B5"/>
    <mergeCell ref="C5:D5"/>
    <mergeCell ref="E5:F5"/>
    <mergeCell ref="G5:H5"/>
    <mergeCell ref="I5:I6"/>
    <mergeCell ref="A6:B6"/>
  </mergeCells>
  <pageMargins left="0.75" right="0.75" top="1" bottom="1" header="0.5" footer="0.5"/>
  <pageSetup orientation="portrait" horizontalDpi="4294967292" verticalDpi="4294967292"/>
  <ignoredErrors>
    <ignoredError sqref="I9:I13 I15:I41 I68:I73 I53:I57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6"/>
  <sheetViews>
    <sheetView showRuler="0" workbookViewId="0"/>
  </sheetViews>
  <sheetFormatPr baseColWidth="10" defaultColWidth="11.5" defaultRowHeight="13" x14ac:dyDescent="0.15"/>
  <cols>
    <col min="1" max="1" width="24.6640625" customWidth="1"/>
    <col min="2" max="2" width="37.6640625" customWidth="1"/>
    <col min="3" max="10" width="15.6640625" customWidth="1"/>
    <col min="12" max="12" width="21.83203125" customWidth="1"/>
    <col min="16" max="16" width="11.33203125" customWidth="1"/>
  </cols>
  <sheetData>
    <row r="1" spans="1:8" x14ac:dyDescent="0.15">
      <c r="A1" s="17" t="s">
        <v>73</v>
      </c>
    </row>
    <row r="2" spans="1:8" x14ac:dyDescent="0.15">
      <c r="A2" t="s">
        <v>2</v>
      </c>
    </row>
    <row r="3" spans="1:8" x14ac:dyDescent="0.15">
      <c r="A3" s="17" t="s">
        <v>49</v>
      </c>
    </row>
    <row r="4" spans="1:8" x14ac:dyDescent="0.15">
      <c r="A4" t="s">
        <v>29</v>
      </c>
    </row>
    <row r="5" spans="1:8" x14ac:dyDescent="0.15">
      <c r="A5" s="49" t="s">
        <v>4</v>
      </c>
      <c r="B5" s="50"/>
      <c r="C5" s="32">
        <v>2016</v>
      </c>
      <c r="D5" s="32">
        <v>2017</v>
      </c>
      <c r="E5" s="32">
        <v>2018</v>
      </c>
      <c r="F5" s="32">
        <v>2019</v>
      </c>
      <c r="G5" s="32">
        <v>2020</v>
      </c>
      <c r="H5" s="52" t="s">
        <v>24</v>
      </c>
    </row>
    <row r="6" spans="1:8" ht="84" x14ac:dyDescent="0.15">
      <c r="A6" s="49" t="s">
        <v>8</v>
      </c>
      <c r="B6" s="50"/>
      <c r="C6" s="26" t="s">
        <v>61</v>
      </c>
      <c r="D6" s="33" t="s">
        <v>61</v>
      </c>
      <c r="E6" s="33" t="s">
        <v>61</v>
      </c>
      <c r="F6" s="33" t="s">
        <v>61</v>
      </c>
      <c r="G6" s="33" t="s">
        <v>61</v>
      </c>
      <c r="H6" s="53"/>
    </row>
    <row r="7" spans="1:8" ht="14" x14ac:dyDescent="0.15">
      <c r="A7" s="34" t="s">
        <v>74</v>
      </c>
      <c r="B7" s="35" t="s">
        <v>12</v>
      </c>
      <c r="C7" s="36"/>
      <c r="D7" s="36"/>
      <c r="E7" s="37"/>
      <c r="F7" s="37"/>
      <c r="G7" s="37"/>
      <c r="H7" s="37"/>
    </row>
    <row r="8" spans="1:8" x14ac:dyDescent="0.15">
      <c r="A8" s="51" t="s">
        <v>34</v>
      </c>
      <c r="B8" s="28" t="s">
        <v>15</v>
      </c>
      <c r="C8" s="29">
        <v>1</v>
      </c>
      <c r="D8" s="29">
        <v>1</v>
      </c>
      <c r="E8" s="29">
        <v>2</v>
      </c>
      <c r="F8" s="29">
        <v>2</v>
      </c>
      <c r="G8" s="29">
        <v>2</v>
      </c>
      <c r="H8" s="30">
        <f t="shared" ref="H8:H16" si="0">(SUM(C8:G8))/5</f>
        <v>1.6</v>
      </c>
    </row>
    <row r="9" spans="1:8" x14ac:dyDescent="0.15">
      <c r="A9" s="51"/>
      <c r="B9" s="28" t="s">
        <v>62</v>
      </c>
      <c r="C9" s="29">
        <v>84</v>
      </c>
      <c r="D9" s="29">
        <v>92</v>
      </c>
      <c r="E9" s="29">
        <v>101</v>
      </c>
      <c r="F9" s="29">
        <v>116</v>
      </c>
      <c r="G9" s="29">
        <v>93</v>
      </c>
      <c r="H9" s="30">
        <f t="shared" si="0"/>
        <v>97.2</v>
      </c>
    </row>
    <row r="10" spans="1:8" x14ac:dyDescent="0.15">
      <c r="A10" s="51"/>
      <c r="B10" s="28" t="s">
        <v>59</v>
      </c>
      <c r="C10" s="29">
        <v>26</v>
      </c>
      <c r="D10" s="29">
        <v>19</v>
      </c>
      <c r="E10" s="29">
        <v>14</v>
      </c>
      <c r="F10" s="29">
        <v>9</v>
      </c>
      <c r="G10" s="29">
        <v>19</v>
      </c>
      <c r="H10" s="30">
        <f t="shared" si="0"/>
        <v>17.399999999999999</v>
      </c>
    </row>
    <row r="11" spans="1:8" x14ac:dyDescent="0.15">
      <c r="A11" s="51"/>
      <c r="B11" s="28" t="s">
        <v>50</v>
      </c>
      <c r="C11" s="29">
        <v>50</v>
      </c>
      <c r="D11" s="29">
        <v>62</v>
      </c>
      <c r="E11" s="29">
        <v>56</v>
      </c>
      <c r="F11" s="29">
        <v>54</v>
      </c>
      <c r="G11" s="29">
        <v>64</v>
      </c>
      <c r="H11" s="30">
        <f t="shared" si="0"/>
        <v>57.2</v>
      </c>
    </row>
    <row r="12" spans="1:8" x14ac:dyDescent="0.15">
      <c r="A12" s="51"/>
      <c r="B12" s="28" t="s">
        <v>63</v>
      </c>
      <c r="C12" s="29">
        <v>1</v>
      </c>
      <c r="D12" s="29">
        <v>1</v>
      </c>
      <c r="E12" s="29">
        <v>2</v>
      </c>
      <c r="F12" s="29">
        <v>1</v>
      </c>
      <c r="G12" s="29">
        <v>0</v>
      </c>
      <c r="H12" s="30">
        <f t="shared" si="0"/>
        <v>1</v>
      </c>
    </row>
    <row r="13" spans="1:8" x14ac:dyDescent="0.15">
      <c r="A13" s="51"/>
      <c r="B13" s="28" t="s">
        <v>60</v>
      </c>
      <c r="C13" s="29">
        <v>837</v>
      </c>
      <c r="D13" s="29">
        <v>828</v>
      </c>
      <c r="E13" s="29">
        <v>843</v>
      </c>
      <c r="F13" s="29">
        <v>829</v>
      </c>
      <c r="G13" s="29">
        <v>824</v>
      </c>
      <c r="H13" s="30">
        <f t="shared" si="0"/>
        <v>832.2</v>
      </c>
    </row>
    <row r="14" spans="1:8" x14ac:dyDescent="0.15">
      <c r="A14" s="51"/>
      <c r="B14" s="31" t="s">
        <v>65</v>
      </c>
      <c r="C14" s="29">
        <v>846</v>
      </c>
      <c r="D14" s="29">
        <v>870</v>
      </c>
      <c r="E14" s="29">
        <v>914</v>
      </c>
      <c r="F14" s="29">
        <v>891</v>
      </c>
      <c r="G14" s="29">
        <v>810</v>
      </c>
      <c r="H14" s="30">
        <f t="shared" si="0"/>
        <v>866.2</v>
      </c>
    </row>
    <row r="15" spans="1:8" x14ac:dyDescent="0.15">
      <c r="A15" s="51"/>
      <c r="B15" s="31" t="s">
        <v>66</v>
      </c>
      <c r="C15" s="29">
        <v>1973</v>
      </c>
      <c r="D15" s="29">
        <v>1967</v>
      </c>
      <c r="E15" s="29">
        <v>2041</v>
      </c>
      <c r="F15" s="29">
        <v>2021</v>
      </c>
      <c r="G15" s="29">
        <v>1905</v>
      </c>
      <c r="H15" s="30">
        <f t="shared" si="0"/>
        <v>1981.4</v>
      </c>
    </row>
    <row r="16" spans="1:8" x14ac:dyDescent="0.15">
      <c r="A16" s="51"/>
      <c r="B16" s="31" t="s">
        <v>67</v>
      </c>
      <c r="C16" s="29">
        <f t="shared" ref="C16:G16" si="1">C15-C14</f>
        <v>1127</v>
      </c>
      <c r="D16" s="29">
        <f t="shared" si="1"/>
        <v>1097</v>
      </c>
      <c r="E16" s="29">
        <f t="shared" si="1"/>
        <v>1127</v>
      </c>
      <c r="F16" s="29">
        <f t="shared" si="1"/>
        <v>1130</v>
      </c>
      <c r="G16" s="29">
        <f t="shared" si="1"/>
        <v>1095</v>
      </c>
      <c r="H16" s="30">
        <f t="shared" si="0"/>
        <v>1115.2</v>
      </c>
    </row>
    <row r="17" spans="1:1" x14ac:dyDescent="0.15">
      <c r="A17" t="s">
        <v>30</v>
      </c>
    </row>
    <row r="18" spans="1:1" x14ac:dyDescent="0.15">
      <c r="A18" t="s">
        <v>31</v>
      </c>
    </row>
    <row r="19" spans="1:1" x14ac:dyDescent="0.15">
      <c r="A19" t="s">
        <v>32</v>
      </c>
    </row>
    <row r="50" ht="48" customHeight="1" x14ac:dyDescent="0.15"/>
    <row r="66" ht="55" customHeight="1" x14ac:dyDescent="0.15"/>
  </sheetData>
  <mergeCells count="4">
    <mergeCell ref="A5:B5"/>
    <mergeCell ref="A6:B6"/>
    <mergeCell ref="H5:H6"/>
    <mergeCell ref="A8:A1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showRuler="0" zoomScale="110" zoomScaleNormal="110" workbookViewId="0">
      <pane xSplit="1" topLeftCell="B1" activePane="topRight" state="frozen"/>
      <selection pane="topRight"/>
    </sheetView>
  </sheetViews>
  <sheetFormatPr baseColWidth="10" defaultColWidth="11.5" defaultRowHeight="13" x14ac:dyDescent="0.15"/>
  <cols>
    <col min="1" max="1" width="32.6640625" customWidth="1"/>
    <col min="2" max="9" width="15.5" customWidth="1"/>
  </cols>
  <sheetData>
    <row r="1" spans="1:8" x14ac:dyDescent="0.15">
      <c r="A1" s="18" t="s">
        <v>73</v>
      </c>
      <c r="B1" s="18"/>
      <c r="C1" s="18"/>
      <c r="D1" s="18"/>
      <c r="E1" s="18"/>
      <c r="F1" s="18"/>
      <c r="G1" s="18"/>
      <c r="H1" s="18"/>
    </row>
    <row r="2" spans="1:8" x14ac:dyDescent="0.15">
      <c r="A2" s="18" t="s">
        <v>3</v>
      </c>
      <c r="B2" s="18"/>
      <c r="C2" s="18"/>
      <c r="D2" s="18"/>
      <c r="E2" s="18"/>
      <c r="F2" s="18"/>
      <c r="G2" s="18"/>
      <c r="H2" s="18"/>
    </row>
    <row r="3" spans="1:8" x14ac:dyDescent="0.15">
      <c r="A3" s="18" t="s">
        <v>2</v>
      </c>
      <c r="B3" s="18"/>
      <c r="C3" s="18"/>
      <c r="D3" s="18"/>
      <c r="E3" s="18"/>
      <c r="F3" s="18"/>
      <c r="G3" s="18"/>
      <c r="H3" s="18"/>
    </row>
    <row r="4" spans="1:8" ht="13" customHeight="1" x14ac:dyDescent="0.15">
      <c r="A4" s="61"/>
      <c r="B4" s="32">
        <v>2016</v>
      </c>
      <c r="C4" s="32">
        <v>2017</v>
      </c>
      <c r="D4" s="32">
        <v>2018</v>
      </c>
      <c r="E4" s="32">
        <v>2019</v>
      </c>
      <c r="F4" s="32">
        <v>2020</v>
      </c>
      <c r="G4" s="52" t="s">
        <v>24</v>
      </c>
      <c r="H4" s="18"/>
    </row>
    <row r="5" spans="1:8" ht="84" x14ac:dyDescent="0.15">
      <c r="A5" s="62"/>
      <c r="B5" s="26" t="s">
        <v>61</v>
      </c>
      <c r="C5" s="33" t="s">
        <v>61</v>
      </c>
      <c r="D5" s="33" t="s">
        <v>61</v>
      </c>
      <c r="E5" s="33" t="s">
        <v>61</v>
      </c>
      <c r="F5" s="33" t="s">
        <v>61</v>
      </c>
      <c r="G5" s="53"/>
      <c r="H5" s="18"/>
    </row>
    <row r="6" spans="1:8" ht="14" x14ac:dyDescent="0.15">
      <c r="A6" s="35" t="s">
        <v>12</v>
      </c>
      <c r="B6" s="39"/>
      <c r="C6" s="39"/>
      <c r="D6" s="40"/>
      <c r="E6" s="40"/>
      <c r="F6" s="40"/>
      <c r="G6" s="40"/>
      <c r="H6" s="18"/>
    </row>
    <row r="7" spans="1:8" x14ac:dyDescent="0.15">
      <c r="A7" s="28" t="s">
        <v>15</v>
      </c>
      <c r="B7" s="41">
        <v>9656</v>
      </c>
      <c r="C7" s="41">
        <v>9518</v>
      </c>
      <c r="D7" s="41">
        <v>9149</v>
      </c>
      <c r="E7" s="41">
        <v>9115</v>
      </c>
      <c r="F7" s="41">
        <v>9084</v>
      </c>
      <c r="G7" s="42">
        <f t="shared" ref="G7:G15" si="0">(SUM(B7:F7))/5</f>
        <v>9304.4</v>
      </c>
      <c r="H7" s="18"/>
    </row>
    <row r="8" spans="1:8" x14ac:dyDescent="0.15">
      <c r="A8" s="28" t="s">
        <v>62</v>
      </c>
      <c r="B8" s="41">
        <v>134679</v>
      </c>
      <c r="C8" s="41">
        <v>141254</v>
      </c>
      <c r="D8" s="41">
        <v>149421</v>
      </c>
      <c r="E8" s="41">
        <v>153767</v>
      </c>
      <c r="F8" s="41">
        <v>159695</v>
      </c>
      <c r="G8" s="42">
        <f t="shared" si="0"/>
        <v>147763.20000000001</v>
      </c>
      <c r="H8" s="18"/>
    </row>
    <row r="9" spans="1:8" x14ac:dyDescent="0.15">
      <c r="A9" s="28" t="s">
        <v>59</v>
      </c>
      <c r="B9" s="41">
        <v>190069</v>
      </c>
      <c r="C9" s="41">
        <v>192821</v>
      </c>
      <c r="D9" s="41">
        <v>193576</v>
      </c>
      <c r="E9" s="41">
        <v>193828</v>
      </c>
      <c r="F9" s="41">
        <v>194870</v>
      </c>
      <c r="G9" s="42">
        <f t="shared" si="0"/>
        <v>193032.8</v>
      </c>
      <c r="H9" s="18"/>
    </row>
    <row r="10" spans="1:8" x14ac:dyDescent="0.15">
      <c r="A10" s="28" t="s">
        <v>50</v>
      </c>
      <c r="B10" s="41">
        <v>255497</v>
      </c>
      <c r="C10" s="41">
        <v>273743</v>
      </c>
      <c r="D10" s="41">
        <v>290231</v>
      </c>
      <c r="E10" s="41">
        <v>306735</v>
      </c>
      <c r="F10" s="41">
        <v>323749</v>
      </c>
      <c r="G10" s="42">
        <f t="shared" si="0"/>
        <v>289991</v>
      </c>
      <c r="H10" s="18"/>
    </row>
    <row r="11" spans="1:8" x14ac:dyDescent="0.15">
      <c r="A11" s="28" t="s">
        <v>63</v>
      </c>
      <c r="B11" s="41">
        <v>4864</v>
      </c>
      <c r="C11" s="41">
        <v>4755</v>
      </c>
      <c r="D11" s="41">
        <v>4691</v>
      </c>
      <c r="E11" s="41">
        <v>4712</v>
      </c>
      <c r="F11" s="41">
        <v>4600</v>
      </c>
      <c r="G11" s="42">
        <f t="shared" si="0"/>
        <v>4724.3999999999996</v>
      </c>
      <c r="H11" s="18"/>
    </row>
    <row r="12" spans="1:8" x14ac:dyDescent="0.15">
      <c r="A12" s="28" t="s">
        <v>60</v>
      </c>
      <c r="B12" s="41">
        <v>1209484</v>
      </c>
      <c r="C12" s="41">
        <v>1212367</v>
      </c>
      <c r="D12" s="41">
        <v>1214316</v>
      </c>
      <c r="E12" s="41">
        <v>1210443</v>
      </c>
      <c r="F12" s="41">
        <v>1206905</v>
      </c>
      <c r="G12" s="42">
        <f t="shared" si="0"/>
        <v>1210703</v>
      </c>
      <c r="H12" s="18"/>
    </row>
    <row r="13" spans="1:8" x14ac:dyDescent="0.15">
      <c r="A13" s="31" t="s">
        <v>65</v>
      </c>
      <c r="B13" s="41">
        <v>91143</v>
      </c>
      <c r="C13" s="41">
        <v>98747</v>
      </c>
      <c r="D13" s="41">
        <v>105862</v>
      </c>
      <c r="E13" s="41">
        <v>110668</v>
      </c>
      <c r="F13" s="41">
        <v>114940</v>
      </c>
      <c r="G13" s="42">
        <f t="shared" si="0"/>
        <v>104272</v>
      </c>
      <c r="H13" s="18"/>
    </row>
    <row r="14" spans="1:8" x14ac:dyDescent="0.15">
      <c r="A14" s="31" t="s">
        <v>66</v>
      </c>
      <c r="B14" s="41">
        <v>2041737</v>
      </c>
      <c r="C14" s="41">
        <v>2079243</v>
      </c>
      <c r="D14" s="41">
        <v>2109647</v>
      </c>
      <c r="E14" s="41">
        <v>2137071</v>
      </c>
      <c r="F14" s="41">
        <v>2164406</v>
      </c>
      <c r="G14" s="42">
        <f t="shared" si="0"/>
        <v>2106420.7999999998</v>
      </c>
      <c r="H14" s="18"/>
    </row>
    <row r="15" spans="1:8" x14ac:dyDescent="0.15">
      <c r="A15" s="31" t="s">
        <v>67</v>
      </c>
      <c r="B15" s="41">
        <f>B14-B13</f>
        <v>1950594</v>
      </c>
      <c r="C15" s="41">
        <f t="shared" ref="C15:F15" si="1">C14-C13</f>
        <v>1980496</v>
      </c>
      <c r="D15" s="41">
        <f t="shared" si="1"/>
        <v>2003785</v>
      </c>
      <c r="E15" s="41">
        <f t="shared" si="1"/>
        <v>2026403</v>
      </c>
      <c r="F15" s="41">
        <f t="shared" si="1"/>
        <v>2049466</v>
      </c>
      <c r="G15" s="42">
        <f t="shared" si="0"/>
        <v>2002148.8</v>
      </c>
      <c r="H15" s="18"/>
    </row>
    <row r="16" spans="1:8" x14ac:dyDescent="0.15">
      <c r="A16" s="18"/>
      <c r="B16" s="18"/>
      <c r="C16" s="18"/>
      <c r="D16" s="18"/>
      <c r="E16" s="18"/>
      <c r="F16" s="18"/>
      <c r="G16" s="18"/>
      <c r="H16" s="18"/>
    </row>
    <row r="17" spans="1:1" x14ac:dyDescent="0.15">
      <c r="A17" s="17" t="s">
        <v>75</v>
      </c>
    </row>
  </sheetData>
  <mergeCells count="2">
    <mergeCell ref="G4:G5"/>
    <mergeCell ref="A4:A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"/>
  <sheetViews>
    <sheetView showRuler="0" zoomScale="120" zoomScaleNormal="120" workbookViewId="0">
      <pane ySplit="1" topLeftCell="A2" activePane="bottomLeft" state="frozen"/>
      <selection pane="bottomLeft"/>
    </sheetView>
  </sheetViews>
  <sheetFormatPr baseColWidth="10" defaultColWidth="11.5" defaultRowHeight="13" x14ac:dyDescent="0.15"/>
  <cols>
    <col min="4" max="4" width="23.5" customWidth="1"/>
    <col min="7" max="7" width="22.1640625" customWidth="1"/>
  </cols>
  <sheetData>
    <row r="1" spans="1:7" ht="52" customHeight="1" x14ac:dyDescent="0.15">
      <c r="A1" s="33" t="s">
        <v>51</v>
      </c>
      <c r="B1" s="33" t="s">
        <v>60</v>
      </c>
      <c r="C1" s="33" t="s">
        <v>68</v>
      </c>
      <c r="D1" s="33" t="s">
        <v>76</v>
      </c>
      <c r="E1" s="33" t="s">
        <v>62</v>
      </c>
      <c r="F1" s="33" t="s">
        <v>17</v>
      </c>
      <c r="G1" s="33" t="s">
        <v>82</v>
      </c>
    </row>
    <row r="2" spans="1:7" x14ac:dyDescent="0.15">
      <c r="A2" s="33">
        <v>2014</v>
      </c>
      <c r="B2" s="43">
        <v>0.71992898333608013</v>
      </c>
      <c r="C2" s="43">
        <v>0.16560106269724362</v>
      </c>
      <c r="D2" s="43">
        <v>2.4349000052205905E-2</v>
      </c>
      <c r="E2" s="43">
        <v>6.2180398781452775E-2</v>
      </c>
      <c r="F2" s="43">
        <v>0.20587810970610124</v>
      </c>
      <c r="G2" s="43">
        <v>0.38099692932037127</v>
      </c>
    </row>
    <row r="3" spans="1:7" x14ac:dyDescent="0.15">
      <c r="A3" s="33">
        <v>2015</v>
      </c>
      <c r="B3" s="43">
        <v>0.71887214450457648</v>
      </c>
      <c r="C3" s="43">
        <v>0.16702988815851391</v>
      </c>
      <c r="D3" s="43">
        <v>2.4649964535452689E-2</v>
      </c>
      <c r="E3" s="43">
        <v>6.3680605343223104E-2</v>
      </c>
      <c r="F3" s="43">
        <v>0.20830709517939755</v>
      </c>
      <c r="G3" s="43">
        <v>0.38473158145355929</v>
      </c>
    </row>
    <row r="4" spans="1:7" x14ac:dyDescent="0.15">
      <c r="A4" s="33">
        <v>2016</v>
      </c>
      <c r="B4" s="43">
        <v>0.71765125147885367</v>
      </c>
      <c r="C4" s="43">
        <v>0.16804868772125284</v>
      </c>
      <c r="D4" s="43">
        <v>2.4756415353836141E-2</v>
      </c>
      <c r="E4" s="43">
        <v>6.479566653281274E-2</v>
      </c>
      <c r="F4" s="43">
        <v>0.21051063537965803</v>
      </c>
      <c r="G4" s="43">
        <v>0.38784017470078919</v>
      </c>
    </row>
    <row r="5" spans="1:7" x14ac:dyDescent="0.15">
      <c r="A5" s="33">
        <v>2017</v>
      </c>
      <c r="B5" s="43">
        <v>0.7162365677376511</v>
      </c>
      <c r="C5" s="43">
        <v>0.16803048504985948</v>
      </c>
      <c r="D5" s="43">
        <v>2.4795354989369151E-2</v>
      </c>
      <c r="E5" s="43">
        <v>6.6527009352126854E-2</v>
      </c>
      <c r="F5" s="43">
        <v>0.21423239375334571</v>
      </c>
      <c r="G5" s="43">
        <v>0.39133716820951231</v>
      </c>
    </row>
    <row r="6" spans="1:7" x14ac:dyDescent="0.15">
      <c r="A6" s="33">
        <v>2018</v>
      </c>
      <c r="B6" s="43">
        <v>0.71600113004057742</v>
      </c>
      <c r="C6" s="43">
        <v>0.16773459210244734</v>
      </c>
      <c r="D6" s="43">
        <v>2.5099379913845726E-2</v>
      </c>
      <c r="E6" s="43">
        <v>6.8029503711123637E-2</v>
      </c>
      <c r="F6" s="43">
        <v>0.21729943461743584</v>
      </c>
      <c r="G6" s="43">
        <v>0.39400849484132722</v>
      </c>
    </row>
    <row r="7" spans="1:7" x14ac:dyDescent="0.15">
      <c r="A7" s="33">
        <v>2019</v>
      </c>
      <c r="B7" s="44">
        <v>0.71638118210152191</v>
      </c>
      <c r="C7" s="44">
        <v>0.16732723446128769</v>
      </c>
      <c r="D7" s="44">
        <v>2.5335989282867205E-2</v>
      </c>
      <c r="E7" s="44">
        <v>6.9022090337360759E-2</v>
      </c>
      <c r="F7" s="44">
        <v>0.22076757950552223</v>
      </c>
      <c r="G7" s="44">
        <v>0.39677859073383193</v>
      </c>
    </row>
    <row r="8" spans="1:7" x14ac:dyDescent="0.15">
      <c r="A8" s="33">
        <v>2020</v>
      </c>
      <c r="B8" s="44">
        <v>0.71697088096499217</v>
      </c>
      <c r="C8" s="44">
        <v>0.16720576446227159</v>
      </c>
      <c r="D8" s="44">
        <v>2.5579773402488463E-2</v>
      </c>
      <c r="E8" s="44">
        <v>6.9762059569005858E-2</v>
      </c>
      <c r="F8" s="44">
        <v>0.22393514700667411</v>
      </c>
      <c r="G8" s="44">
        <v>0.39915215430865181</v>
      </c>
    </row>
    <row r="9" spans="1:7" ht="14" x14ac:dyDescent="0.15">
      <c r="A9" s="33" t="s">
        <v>71</v>
      </c>
      <c r="B9" s="45">
        <f>AVERAGE(B4:B8)</f>
        <v>0.71664820246471928</v>
      </c>
      <c r="C9" s="45">
        <f t="shared" ref="C9:E9" si="0">AVERAGE(C4:C8)</f>
        <v>0.1676693527594238</v>
      </c>
      <c r="D9" s="45">
        <f t="shared" si="0"/>
        <v>2.5113382588481337E-2</v>
      </c>
      <c r="E9" s="45">
        <f t="shared" si="0"/>
        <v>6.7627265900485956E-2</v>
      </c>
      <c r="F9" s="45">
        <f>AVERAGE(F4:F8)</f>
        <v>0.2173490380525272</v>
      </c>
      <c r="G9" s="45">
        <f>AVERAGE(G4:G8)</f>
        <v>0.39382331655882247</v>
      </c>
    </row>
    <row r="10" spans="1:7" x14ac:dyDescent="0.15">
      <c r="A10" t="s">
        <v>52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27"/>
  <sheetViews>
    <sheetView showRuler="0" zoomScale="110" zoomScaleNormal="110" workbookViewId="0">
      <selection activeCell="A3" sqref="A3"/>
    </sheetView>
  </sheetViews>
  <sheetFormatPr baseColWidth="10" defaultColWidth="10.6640625" defaultRowHeight="13" x14ac:dyDescent="0.15"/>
  <cols>
    <col min="1" max="1" width="22.83203125" customWidth="1"/>
    <col min="6" max="6" width="21" customWidth="1"/>
    <col min="10" max="10" width="27.83203125" bestFit="1" customWidth="1"/>
  </cols>
  <sheetData>
    <row r="3" spans="1:11" ht="28" x14ac:dyDescent="0.15">
      <c r="A3" s="48" t="s">
        <v>45</v>
      </c>
      <c r="B3" s="8" t="s">
        <v>42</v>
      </c>
      <c r="C3" s="8" t="s">
        <v>44</v>
      </c>
      <c r="F3" t="s">
        <v>46</v>
      </c>
      <c r="G3" s="8" t="s">
        <v>42</v>
      </c>
      <c r="H3" s="8" t="s">
        <v>44</v>
      </c>
      <c r="J3" t="s">
        <v>47</v>
      </c>
      <c r="K3" s="8" t="s">
        <v>44</v>
      </c>
    </row>
    <row r="4" spans="1:11" ht="14" x14ac:dyDescent="0.15">
      <c r="A4" s="8" t="s">
        <v>43</v>
      </c>
      <c r="B4" s="9"/>
      <c r="C4" s="9"/>
      <c r="F4" s="8" t="s">
        <v>43</v>
      </c>
      <c r="G4" s="9"/>
      <c r="H4" s="9"/>
      <c r="J4" s="8" t="s">
        <v>43</v>
      </c>
      <c r="K4" s="9"/>
    </row>
    <row r="5" spans="1:11" x14ac:dyDescent="0.15">
      <c r="A5" s="27" t="s">
        <v>70</v>
      </c>
      <c r="B5" s="11">
        <f>'PhysicsBachelor''s'!H8</f>
        <v>24</v>
      </c>
      <c r="C5" s="13">
        <f>B5/$B$11</f>
        <v>2.8854477253053763E-3</v>
      </c>
      <c r="F5" s="27" t="s">
        <v>15</v>
      </c>
      <c r="G5" s="11">
        <f>PhysicsDoctorate!H8</f>
        <v>1.6</v>
      </c>
      <c r="H5" s="13">
        <f>G5/$G$11</f>
        <v>1.4347202295552368E-3</v>
      </c>
      <c r="J5" s="10" t="s">
        <v>14</v>
      </c>
      <c r="K5" s="13">
        <v>2.1000000000000001E-2</v>
      </c>
    </row>
    <row r="6" spans="1:11" x14ac:dyDescent="0.15">
      <c r="A6" s="27" t="s">
        <v>62</v>
      </c>
      <c r="B6" s="11">
        <f>'PhysicsBachelor''s'!H9</f>
        <v>673.2</v>
      </c>
      <c r="C6" s="13">
        <f t="shared" ref="C6:C10" si="0">B6/$B$11</f>
        <v>8.0936808694815815E-2</v>
      </c>
      <c r="F6" s="27" t="s">
        <v>62</v>
      </c>
      <c r="G6" s="11">
        <f>PhysicsDoctorate!H9</f>
        <v>97.2</v>
      </c>
      <c r="H6" s="13">
        <f t="shared" ref="H6:H10" si="1">G6/$G$11</f>
        <v>8.715925394548063E-2</v>
      </c>
      <c r="J6" s="10" t="s">
        <v>15</v>
      </c>
      <c r="K6" s="13"/>
    </row>
    <row r="7" spans="1:11" x14ac:dyDescent="0.15">
      <c r="A7" s="27" t="s">
        <v>68</v>
      </c>
      <c r="B7" s="11">
        <f>'PhysicsBachelor''s'!H10</f>
        <v>275</v>
      </c>
      <c r="C7" s="13">
        <f t="shared" si="0"/>
        <v>3.306242185245744E-2</v>
      </c>
      <c r="F7" s="27" t="s">
        <v>68</v>
      </c>
      <c r="G7" s="11">
        <f>PhysicsDoctorate!H10</f>
        <v>17.399999999999999</v>
      </c>
      <c r="H7" s="13">
        <f t="shared" si="1"/>
        <v>1.5602582496413197E-2</v>
      </c>
      <c r="J7" s="10" t="s">
        <v>16</v>
      </c>
      <c r="K7" s="13">
        <v>0.14299999999999999</v>
      </c>
    </row>
    <row r="8" spans="1:11" x14ac:dyDescent="0.15">
      <c r="A8" s="10" t="s">
        <v>17</v>
      </c>
      <c r="B8" s="11">
        <f>'PhysicsBachelor''s'!H11</f>
        <v>901.6</v>
      </c>
      <c r="C8" s="13">
        <f t="shared" si="0"/>
        <v>0.10839665288063864</v>
      </c>
      <c r="F8" s="10" t="s">
        <v>17</v>
      </c>
      <c r="G8" s="11">
        <f>PhysicsDoctorate!H11</f>
        <v>57.2</v>
      </c>
      <c r="H8" s="13">
        <f t="shared" si="1"/>
        <v>5.1291248206599714E-2</v>
      </c>
      <c r="J8" s="10" t="s">
        <v>17</v>
      </c>
      <c r="K8" s="13">
        <v>3.2000000000000001E-2</v>
      </c>
    </row>
    <row r="9" spans="1:11" x14ac:dyDescent="0.15">
      <c r="A9" s="27" t="s">
        <v>69</v>
      </c>
      <c r="B9" s="11">
        <f>'PhysicsBachelor''s'!H12</f>
        <v>8.8000000000000007</v>
      </c>
      <c r="C9" s="13">
        <f t="shared" si="0"/>
        <v>1.0579974992786382E-3</v>
      </c>
      <c r="F9" s="27" t="s">
        <v>69</v>
      </c>
      <c r="G9" s="11">
        <f>PhysicsDoctorate!H12</f>
        <v>1</v>
      </c>
      <c r="H9" s="13">
        <f t="shared" si="1"/>
        <v>8.9670014347202295E-4</v>
      </c>
      <c r="J9" s="10" t="s">
        <v>18</v>
      </c>
      <c r="K9" s="13">
        <v>0.79200000000000004</v>
      </c>
    </row>
    <row r="10" spans="1:11" x14ac:dyDescent="0.15">
      <c r="A10" s="27" t="s">
        <v>60</v>
      </c>
      <c r="B10" s="11">
        <f>'PhysicsBachelor''s'!H13</f>
        <v>5797</v>
      </c>
      <c r="C10" s="13">
        <f t="shared" si="0"/>
        <v>0.69695585264980275</v>
      </c>
      <c r="F10" s="27" t="s">
        <v>60</v>
      </c>
      <c r="G10" s="11">
        <f>PhysicsDoctorate!H13</f>
        <v>832.2</v>
      </c>
      <c r="H10" s="13">
        <f t="shared" si="1"/>
        <v>0.74623385939741749</v>
      </c>
      <c r="J10" s="10" t="s">
        <v>19</v>
      </c>
      <c r="K10" s="13">
        <v>1.2E-2</v>
      </c>
    </row>
    <row r="11" spans="1:11" x14ac:dyDescent="0.15">
      <c r="A11" s="27" t="s">
        <v>64</v>
      </c>
      <c r="B11" s="11">
        <f>'PhysicsBachelor''s'!H16</f>
        <v>8317.6</v>
      </c>
      <c r="C11" s="13"/>
      <c r="F11" s="27" t="s">
        <v>64</v>
      </c>
      <c r="G11" s="11">
        <f>PhysicsDoctorate!H16</f>
        <v>1115.2</v>
      </c>
      <c r="H11" s="13"/>
      <c r="J11" s="10" t="s">
        <v>41</v>
      </c>
      <c r="K11" s="13">
        <f>SUM(K5:K10)</f>
        <v>1</v>
      </c>
    </row>
    <row r="12" spans="1:11" x14ac:dyDescent="0.15">
      <c r="A12" s="27" t="s">
        <v>80</v>
      </c>
      <c r="B12" s="11">
        <f>SUM(B9,B8,B7,B5)</f>
        <v>1209.4000000000001</v>
      </c>
      <c r="C12" s="14">
        <f>B12/B11</f>
        <v>0.14540251995768011</v>
      </c>
      <c r="F12" s="27" t="s">
        <v>80</v>
      </c>
      <c r="G12" s="11">
        <f>SUM(G5:G9)-G6</f>
        <v>77.199999999999974</v>
      </c>
      <c r="H12" s="14">
        <f>G12/G11</f>
        <v>6.9225251076040148E-2</v>
      </c>
      <c r="J12" s="27" t="s">
        <v>80</v>
      </c>
      <c r="K12" s="14">
        <f>K5+K8</f>
        <v>5.3000000000000005E-2</v>
      </c>
    </row>
    <row r="13" spans="1:11" x14ac:dyDescent="0.15">
      <c r="J13" t="s">
        <v>53</v>
      </c>
    </row>
    <row r="18" spans="1:11" ht="43" thickBot="1" x14ac:dyDescent="0.2">
      <c r="A18" t="s">
        <v>48</v>
      </c>
      <c r="B18" s="8" t="s">
        <v>24</v>
      </c>
      <c r="C18" s="8" t="s">
        <v>44</v>
      </c>
      <c r="F18" s="47" t="s">
        <v>79</v>
      </c>
      <c r="G18" s="8" t="s">
        <v>77</v>
      </c>
      <c r="J18" s="38" t="s">
        <v>81</v>
      </c>
    </row>
    <row r="19" spans="1:11" ht="14" x14ac:dyDescent="0.15">
      <c r="A19" s="8" t="s">
        <v>43</v>
      </c>
      <c r="B19" s="9"/>
      <c r="C19" s="9"/>
      <c r="F19" s="8" t="s">
        <v>43</v>
      </c>
      <c r="G19" s="9"/>
      <c r="J19" s="19" t="s">
        <v>54</v>
      </c>
      <c r="K19" s="20">
        <f>G24</f>
        <v>0.39915215430865181</v>
      </c>
    </row>
    <row r="20" spans="1:11" ht="28" x14ac:dyDescent="0.15">
      <c r="A20" s="27" t="s">
        <v>15</v>
      </c>
      <c r="B20" s="15">
        <f>'AllBachelor''s'!G7</f>
        <v>9304.4</v>
      </c>
      <c r="C20" s="13">
        <f>B20/$B$26</f>
        <v>4.6472070407554125E-3</v>
      </c>
      <c r="F20" s="10" t="s">
        <v>68</v>
      </c>
      <c r="G20" s="13">
        <f>CensusData!C8</f>
        <v>0.16720576446227159</v>
      </c>
      <c r="J20" s="21" t="s">
        <v>57</v>
      </c>
      <c r="K20" s="22">
        <f>C27</f>
        <v>0.24825956991808001</v>
      </c>
    </row>
    <row r="21" spans="1:11" x14ac:dyDescent="0.15">
      <c r="A21" s="27" t="s">
        <v>62</v>
      </c>
      <c r="B21" s="15">
        <f>'AllBachelor''s'!G8</f>
        <v>147763.20000000001</v>
      </c>
      <c r="C21" s="13">
        <f t="shared" ref="C21:C25" si="2">B21/$B$26</f>
        <v>7.380230680157239E-2</v>
      </c>
      <c r="F21" s="10" t="s">
        <v>72</v>
      </c>
      <c r="G21" s="13">
        <f>CensusData!D8</f>
        <v>2.5579773402488463E-2</v>
      </c>
      <c r="J21" s="23" t="s">
        <v>55</v>
      </c>
      <c r="K21" s="22">
        <f>C12</f>
        <v>0.14540251995768011</v>
      </c>
    </row>
    <row r="22" spans="1:11" ht="28" x14ac:dyDescent="0.15">
      <c r="A22" s="27" t="s">
        <v>68</v>
      </c>
      <c r="B22" s="15">
        <f>'AllBachelor''s'!G9</f>
        <v>193032.8</v>
      </c>
      <c r="C22" s="13">
        <f t="shared" si="2"/>
        <v>9.6412814072560429E-2</v>
      </c>
      <c r="F22" s="10" t="s">
        <v>17</v>
      </c>
      <c r="G22" s="13">
        <f>CensusData!F8</f>
        <v>0.22393514700667411</v>
      </c>
      <c r="J22" s="21" t="s">
        <v>58</v>
      </c>
      <c r="K22" s="22">
        <f>H12</f>
        <v>6.9225251076040148E-2</v>
      </c>
    </row>
    <row r="23" spans="1:11" ht="14" thickBot="1" x14ac:dyDescent="0.2">
      <c r="A23" s="10" t="s">
        <v>17</v>
      </c>
      <c r="B23" s="15">
        <f>'AllBachelor''s'!G10</f>
        <v>289991</v>
      </c>
      <c r="C23" s="13">
        <f t="shared" si="2"/>
        <v>0.14483988402859968</v>
      </c>
      <c r="F23" s="10" t="s">
        <v>60</v>
      </c>
      <c r="G23" s="13">
        <f>CensusData!B8</f>
        <v>0.71697088096499217</v>
      </c>
      <c r="J23" s="24" t="s">
        <v>56</v>
      </c>
      <c r="K23" s="25">
        <f>K12</f>
        <v>5.3000000000000005E-2</v>
      </c>
    </row>
    <row r="24" spans="1:11" ht="28" x14ac:dyDescent="0.15">
      <c r="A24" s="27" t="s">
        <v>69</v>
      </c>
      <c r="B24" s="15">
        <f>'AllBachelor''s'!G11</f>
        <v>4724.3999999999996</v>
      </c>
      <c r="C24" s="13">
        <f t="shared" si="2"/>
        <v>2.3596647761644886E-3</v>
      </c>
      <c r="F24" s="46" t="s">
        <v>78</v>
      </c>
      <c r="G24" s="13">
        <f>CensusData!G8</f>
        <v>0.39915215430865181</v>
      </c>
    </row>
    <row r="25" spans="1:11" x14ac:dyDescent="0.15">
      <c r="A25" s="27" t="s">
        <v>60</v>
      </c>
      <c r="B25" s="15">
        <f>'AllBachelor''s'!G12</f>
        <v>1210703</v>
      </c>
      <c r="C25" s="13">
        <f t="shared" si="2"/>
        <v>0.60470180837707965</v>
      </c>
    </row>
    <row r="26" spans="1:11" ht="45" customHeight="1" x14ac:dyDescent="0.15">
      <c r="A26" s="46" t="s">
        <v>64</v>
      </c>
      <c r="B26" s="16">
        <f>'AllBachelor''s'!G15</f>
        <v>2002148.8</v>
      </c>
      <c r="C26" s="13"/>
    </row>
    <row r="27" spans="1:11" x14ac:dyDescent="0.15">
      <c r="A27" s="27" t="s">
        <v>80</v>
      </c>
      <c r="B27" s="16">
        <f>SUM(B20:B24)-B21</f>
        <v>497052.60000000003</v>
      </c>
      <c r="C27" s="14">
        <f>B27/B26</f>
        <v>0.24825956991808001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PhysicsBachelor's</vt:lpstr>
      <vt:lpstr>Master's</vt:lpstr>
      <vt:lpstr>PhysicsDoctorate</vt:lpstr>
      <vt:lpstr>AllBachelor's</vt:lpstr>
      <vt:lpstr>CensusData</vt:lpstr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Microsoft Office User</cp:lastModifiedBy>
  <cp:lastPrinted>2020-08-03T18:17:32Z</cp:lastPrinted>
  <dcterms:created xsi:type="dcterms:W3CDTF">2014-06-04T14:32:14Z</dcterms:created>
  <dcterms:modified xsi:type="dcterms:W3CDTF">2022-09-14T22:40:35Z</dcterms:modified>
</cp:coreProperties>
</file>